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1_munka\gvi\2016\taxi_2016\"/>
    </mc:Choice>
  </mc:AlternateContent>
  <bookViews>
    <workbookView xWindow="0" yWindow="0" windowWidth="19200" windowHeight="11595"/>
  </bookViews>
  <sheets>
    <sheet name="Nyitólap" sheetId="10" r:id="rId1"/>
    <sheet name="Bevétel" sheetId="9" r:id="rId2"/>
    <sheet name="Nyitott modell" sheetId="13" r:id="rId3"/>
    <sheet name="Modell példák" sheetId="3" r:id="rId4"/>
    <sheet name="Magyarázatok" sheetId="7" r:id="rId5"/>
  </sheets>
  <externalReferences>
    <externalReference r:id="rId6"/>
    <externalReference r:id="rId7"/>
  </externalReferences>
  <definedNames>
    <definedName name="Adatbazis" localSheetId="2">#REF!</definedName>
    <definedName name="Adatbazis">#REF!</definedName>
    <definedName name="aus" localSheetId="2">#REF!</definedName>
    <definedName name="aus">#REF!</definedName>
    <definedName name="DataA2_1b" localSheetId="2">#REF!</definedName>
    <definedName name="DataA2_1b">#REF!</definedName>
    <definedName name="g" localSheetId="2">[1]T_A2.1a!#REF!</definedName>
    <definedName name="g">[1]T_A2.1a!#REF!</definedName>
    <definedName name="Grad3">[2]T_A2.1!$A$9:$W$58</definedName>
    <definedName name="Grad3_below25">[2]T_A2.2!$A$9:$Z$58</definedName>
    <definedName name="GrossNet" localSheetId="2">[1]T_A2.1a!#REF!</definedName>
    <definedName name="GrossNet">[1]T_A2.1a!#REF!</definedName>
    <definedName name="_xlnm.Print_Titles" localSheetId="2">#REF!</definedName>
    <definedName name="_xlnm.Print_Titles">#REF!</definedName>
    <definedName name="_xlnm.Print_Area" localSheetId="2">#REF!</definedName>
    <definedName name="_xlnm.Print_Area">#REF!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T_A4.2" localSheetId="2">#REF!</definedName>
    <definedName name="T_A4.2">#REF!</definedName>
    <definedName name="T_A4.3_W_2009" localSheetId="2">#REF!</definedName>
    <definedName name="T_A4.3_W_2009">#REF!</definedName>
    <definedName name="T_A4.6" localSheetId="2">#REF!</definedName>
    <definedName name="T_A4.6">#REF!</definedName>
    <definedName name="T15b" localSheetId="2">#REF!</definedName>
    <definedName name="T15b">#REF!</definedName>
    <definedName name="Title_A4.2" localSheetId="2">#REF!</definedName>
    <definedName name="Title_A4.2">#REF!</definedName>
    <definedName name="Title_A4.3_M_2009" localSheetId="2">#REF!</definedName>
    <definedName name="Title_A4.3_M_2009">#REF!</definedName>
    <definedName name="tpoc00" localSheetId="2">#REF!</definedName>
    <definedName name="tpoc0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3" l="1"/>
  <c r="C64" i="13"/>
  <c r="D63" i="13"/>
  <c r="C63" i="13"/>
  <c r="D59" i="13"/>
  <c r="C59" i="13"/>
  <c r="D58" i="13"/>
  <c r="D69" i="13" s="1"/>
  <c r="C58" i="13"/>
  <c r="C69" i="13" s="1"/>
  <c r="F57" i="13"/>
  <c r="F56" i="13"/>
  <c r="F55" i="13"/>
  <c r="F54" i="13"/>
  <c r="F53" i="13"/>
  <c r="F52" i="13"/>
  <c r="L57" i="13" s="1"/>
  <c r="L65" i="13" s="1"/>
  <c r="M26" i="13"/>
  <c r="L26" i="13"/>
  <c r="M25" i="13"/>
  <c r="L25" i="13"/>
  <c r="M24" i="13"/>
  <c r="L24" i="13"/>
  <c r="M22" i="13"/>
  <c r="L22" i="13"/>
  <c r="M21" i="13"/>
  <c r="L21" i="13"/>
  <c r="D21" i="13"/>
  <c r="C21" i="13"/>
  <c r="M20" i="13"/>
  <c r="L20" i="13"/>
  <c r="F20" i="13"/>
  <c r="M10" i="13" s="1"/>
  <c r="F19" i="13"/>
  <c r="F18" i="13"/>
  <c r="L8" i="13" s="1"/>
  <c r="L60" i="13" l="1"/>
  <c r="L68" i="13" s="1"/>
  <c r="L61" i="13"/>
  <c r="L69" i="13" s="1"/>
  <c r="L9" i="13"/>
  <c r="N21" i="13" s="1"/>
  <c r="M9" i="13"/>
  <c r="O25" i="13" s="1"/>
  <c r="N26" i="13"/>
  <c r="K26" i="13" s="1"/>
  <c r="O26" i="13"/>
  <c r="L10" i="13"/>
  <c r="O22" i="13" s="1"/>
  <c r="O20" i="13"/>
  <c r="N20" i="13"/>
  <c r="L12" i="13"/>
  <c r="M8" i="13"/>
  <c r="C26" i="13"/>
  <c r="M14" i="13"/>
  <c r="D26" i="13"/>
  <c r="L62" i="13"/>
  <c r="L70" i="13" s="1"/>
  <c r="M57" i="13"/>
  <c r="M58" i="13"/>
  <c r="M66" i="13" s="1"/>
  <c r="M59" i="13"/>
  <c r="M67" i="13" s="1"/>
  <c r="M60" i="13"/>
  <c r="M68" i="13" s="1"/>
  <c r="M61" i="13"/>
  <c r="M69" i="13" s="1"/>
  <c r="M62" i="13"/>
  <c r="M70" i="13" s="1"/>
  <c r="L58" i="13"/>
  <c r="L59" i="13"/>
  <c r="L67" i="13" s="1"/>
  <c r="D61" i="3"/>
  <c r="E61" i="3"/>
  <c r="F61" i="3"/>
  <c r="G61" i="3"/>
  <c r="H61" i="3"/>
  <c r="I61" i="3"/>
  <c r="J61" i="3"/>
  <c r="D62" i="3"/>
  <c r="E62" i="3"/>
  <c r="F62" i="3"/>
  <c r="G62" i="3"/>
  <c r="H62" i="3"/>
  <c r="I62" i="3"/>
  <c r="J62" i="3"/>
  <c r="C62" i="3"/>
  <c r="C61" i="3"/>
  <c r="O21" i="13" l="1"/>
  <c r="L13" i="13"/>
  <c r="K20" i="13"/>
  <c r="N25" i="13"/>
  <c r="K25" i="13" s="1"/>
  <c r="M13" i="13"/>
  <c r="K21" i="13"/>
  <c r="C22" i="13"/>
  <c r="C24" i="13" s="1"/>
  <c r="C25" i="13" s="1"/>
  <c r="N22" i="13"/>
  <c r="K22" i="13" s="1"/>
  <c r="L14" i="13"/>
  <c r="O24" i="13"/>
  <c r="D22" i="13"/>
  <c r="D24" i="13" s="1"/>
  <c r="D25" i="13" s="1"/>
  <c r="N24" i="13"/>
  <c r="M12" i="13"/>
  <c r="D23" i="13" s="1"/>
  <c r="D27" i="13" s="1"/>
  <c r="D28" i="13" s="1"/>
  <c r="C60" i="13"/>
  <c r="L66" i="13"/>
  <c r="C61" i="13" s="1"/>
  <c r="M65" i="13"/>
  <c r="D61" i="13" s="1"/>
  <c r="D60" i="13"/>
  <c r="C65" i="3"/>
  <c r="G56" i="3"/>
  <c r="G67" i="3" s="1"/>
  <c r="H56" i="3"/>
  <c r="H67" i="3" s="1"/>
  <c r="I56" i="3"/>
  <c r="I67" i="3" s="1"/>
  <c r="J56" i="3"/>
  <c r="J67" i="3" s="1"/>
  <c r="G57" i="3"/>
  <c r="H57" i="3"/>
  <c r="I57" i="3"/>
  <c r="J57" i="3"/>
  <c r="C23" i="13" l="1"/>
  <c r="C27" i="13" s="1"/>
  <c r="C28" i="13" s="1"/>
  <c r="K24" i="13"/>
  <c r="C67" i="13"/>
  <c r="C68" i="13" s="1"/>
  <c r="D67" i="13"/>
  <c r="D68" i="13" s="1"/>
  <c r="D62" i="13"/>
  <c r="D70" i="13"/>
  <c r="D71" i="13" s="1"/>
  <c r="C62" i="13"/>
  <c r="C70" i="13"/>
  <c r="C71" i="13" s="1"/>
  <c r="R32" i="3"/>
  <c r="R33" i="3"/>
  <c r="R31" i="3"/>
  <c r="R28" i="3"/>
  <c r="R29" i="3"/>
  <c r="R27" i="3"/>
  <c r="R24" i="3"/>
  <c r="R25" i="3"/>
  <c r="R23" i="3"/>
  <c r="R20" i="3"/>
  <c r="R21" i="3"/>
  <c r="R19" i="3"/>
  <c r="D66" i="13" l="1"/>
  <c r="D65" i="13"/>
  <c r="C66" i="13"/>
  <c r="C65" i="13"/>
  <c r="Q32" i="3"/>
  <c r="Q33" i="3"/>
  <c r="Q31" i="3"/>
  <c r="Q28" i="3"/>
  <c r="Q29" i="3"/>
  <c r="Q27" i="3"/>
  <c r="Q24" i="3"/>
  <c r="Q25" i="3"/>
  <c r="Q23" i="3"/>
  <c r="Q20" i="3"/>
  <c r="Q21" i="3"/>
  <c r="Q19" i="3"/>
  <c r="F20" i="3" l="1"/>
  <c r="F25" i="3" s="1"/>
  <c r="E26" i="9" l="1"/>
  <c r="E27" i="9" s="1"/>
  <c r="C26" i="9"/>
  <c r="C27" i="9" s="1"/>
  <c r="D25" i="9"/>
  <c r="D24" i="9"/>
  <c r="E17" i="9"/>
  <c r="E18" i="9" s="1"/>
  <c r="C17" i="9"/>
  <c r="C18" i="9" s="1"/>
  <c r="E9" i="9"/>
  <c r="E10" i="9" s="1"/>
  <c r="C9" i="9"/>
  <c r="C10" i="9" s="1"/>
  <c r="D16" i="9"/>
  <c r="D8" i="9"/>
  <c r="D15" i="9"/>
  <c r="D7" i="9"/>
  <c r="D14" i="9"/>
  <c r="D6" i="9"/>
  <c r="D26" i="9" l="1"/>
  <c r="D27" i="9" s="1"/>
  <c r="D17" i="9"/>
  <c r="D18" i="9" s="1"/>
  <c r="D9" i="9"/>
  <c r="D10" i="9" s="1"/>
  <c r="F56" i="3" l="1"/>
  <c r="F67" i="3" s="1"/>
  <c r="F57" i="3"/>
  <c r="L55" i="3"/>
  <c r="E57" i="3"/>
  <c r="D57" i="3"/>
  <c r="C57" i="3"/>
  <c r="E56" i="3"/>
  <c r="E67" i="3" s="1"/>
  <c r="D56" i="3"/>
  <c r="D67" i="3" s="1"/>
  <c r="C56" i="3"/>
  <c r="C67" i="3" s="1"/>
  <c r="L53" i="3"/>
  <c r="L54" i="3"/>
  <c r="L52" i="3"/>
  <c r="L51" i="3"/>
  <c r="L50" i="3"/>
  <c r="H18" i="3"/>
  <c r="H19" i="3"/>
  <c r="H17" i="3"/>
  <c r="D20" i="3"/>
  <c r="D25" i="3" s="1"/>
  <c r="E20" i="3"/>
  <c r="E25" i="3" s="1"/>
  <c r="C20" i="3"/>
  <c r="C25" i="3" s="1"/>
  <c r="G83" i="3" l="1"/>
  <c r="G91" i="3" s="1"/>
  <c r="H83" i="3"/>
  <c r="H91" i="3" s="1"/>
  <c r="I83" i="3"/>
  <c r="I91" i="3" s="1"/>
  <c r="J83" i="3"/>
  <c r="J91" i="3" s="1"/>
  <c r="G86" i="3"/>
  <c r="G94" i="3" s="1"/>
  <c r="H86" i="3"/>
  <c r="H94" i="3" s="1"/>
  <c r="I86" i="3"/>
  <c r="I94" i="3" s="1"/>
  <c r="J86" i="3"/>
  <c r="J94" i="3" s="1"/>
  <c r="G81" i="3"/>
  <c r="G89" i="3" s="1"/>
  <c r="H81" i="3"/>
  <c r="H89" i="3" s="1"/>
  <c r="I81" i="3"/>
  <c r="I89" i="3" s="1"/>
  <c r="J81" i="3"/>
  <c r="J89" i="3" s="1"/>
  <c r="G84" i="3"/>
  <c r="G92" i="3" s="1"/>
  <c r="H84" i="3"/>
  <c r="H92" i="3" s="1"/>
  <c r="I84" i="3"/>
  <c r="I92" i="3" s="1"/>
  <c r="J84" i="3"/>
  <c r="J92" i="3" s="1"/>
  <c r="G85" i="3"/>
  <c r="G93" i="3" s="1"/>
  <c r="H85" i="3"/>
  <c r="H93" i="3" s="1"/>
  <c r="J85" i="3"/>
  <c r="J93" i="3" s="1"/>
  <c r="I85" i="3"/>
  <c r="I93" i="3" s="1"/>
  <c r="G82" i="3"/>
  <c r="G90" i="3" s="1"/>
  <c r="H82" i="3"/>
  <c r="H90" i="3" s="1"/>
  <c r="J82" i="3"/>
  <c r="J90" i="3" s="1"/>
  <c r="I82" i="3"/>
  <c r="I90" i="3" s="1"/>
  <c r="F83" i="3"/>
  <c r="F91" i="3" s="1"/>
  <c r="D83" i="3"/>
  <c r="D91" i="3" s="1"/>
  <c r="E83" i="3"/>
  <c r="E91" i="3" s="1"/>
  <c r="C83" i="3"/>
  <c r="C91" i="3" s="1"/>
  <c r="D81" i="3"/>
  <c r="D89" i="3" s="1"/>
  <c r="E81" i="3"/>
  <c r="E89" i="3" s="1"/>
  <c r="F81" i="3"/>
  <c r="F89" i="3" s="1"/>
  <c r="C81" i="3"/>
  <c r="C89" i="3" s="1"/>
  <c r="C84" i="3"/>
  <c r="C92" i="3" s="1"/>
  <c r="D84" i="3"/>
  <c r="D92" i="3" s="1"/>
  <c r="E84" i="3"/>
  <c r="E92" i="3" s="1"/>
  <c r="F84" i="3"/>
  <c r="F92" i="3" s="1"/>
  <c r="D85" i="3"/>
  <c r="D93" i="3" s="1"/>
  <c r="E85" i="3"/>
  <c r="E93" i="3" s="1"/>
  <c r="C85" i="3"/>
  <c r="C93" i="3" s="1"/>
  <c r="F85" i="3"/>
  <c r="F93" i="3" s="1"/>
  <c r="E86" i="3"/>
  <c r="E94" i="3" s="1"/>
  <c r="F86" i="3"/>
  <c r="F94" i="3" s="1"/>
  <c r="C86" i="3"/>
  <c r="C94" i="3" s="1"/>
  <c r="D86" i="3"/>
  <c r="D94" i="3" s="1"/>
  <c r="E82" i="3"/>
  <c r="E90" i="3" s="1"/>
  <c r="F82" i="3"/>
  <c r="F90" i="3" s="1"/>
  <c r="C82" i="3"/>
  <c r="C90" i="3" s="1"/>
  <c r="D82" i="3"/>
  <c r="D90" i="3" s="1"/>
  <c r="S8" i="3"/>
  <c r="S12" i="3" s="1"/>
  <c r="R8" i="3"/>
  <c r="R12" i="3" s="1"/>
  <c r="T8" i="3"/>
  <c r="T12" i="3" s="1"/>
  <c r="Q8" i="3"/>
  <c r="Q12" i="3" s="1"/>
  <c r="T9" i="3"/>
  <c r="T13" i="3" s="1"/>
  <c r="S9" i="3"/>
  <c r="S13" i="3" s="1"/>
  <c r="R9" i="3"/>
  <c r="R13" i="3" s="1"/>
  <c r="Q9" i="3"/>
  <c r="Q13" i="3" s="1"/>
  <c r="R7" i="3"/>
  <c r="R11" i="3" s="1"/>
  <c r="Q7" i="3"/>
  <c r="Q11" i="3" s="1"/>
  <c r="S7" i="3"/>
  <c r="S11" i="3" s="1"/>
  <c r="T7" i="3"/>
  <c r="T11" i="3" s="1"/>
  <c r="J59" i="3" l="1"/>
  <c r="J58" i="3"/>
  <c r="I59" i="3"/>
  <c r="I58" i="3"/>
  <c r="H59" i="3"/>
  <c r="H58" i="3"/>
  <c r="G59" i="3"/>
  <c r="G58" i="3"/>
  <c r="C58" i="3"/>
  <c r="C66" i="3" s="1"/>
  <c r="C59" i="3"/>
  <c r="F59" i="3"/>
  <c r="E58" i="3"/>
  <c r="E59" i="3"/>
  <c r="D59" i="3"/>
  <c r="F58" i="3"/>
  <c r="D58" i="3"/>
  <c r="S25" i="3"/>
  <c r="T25" i="3"/>
  <c r="T19" i="3"/>
  <c r="S19" i="3"/>
  <c r="T24" i="3"/>
  <c r="S24" i="3"/>
  <c r="S21" i="3"/>
  <c r="T21" i="3"/>
  <c r="S20" i="3"/>
  <c r="T20" i="3"/>
  <c r="S23" i="3"/>
  <c r="T23" i="3"/>
  <c r="S32" i="3"/>
  <c r="T32" i="3"/>
  <c r="T31" i="3"/>
  <c r="S31" i="3"/>
  <c r="S33" i="3"/>
  <c r="T33" i="3"/>
  <c r="T27" i="3"/>
  <c r="S27" i="3"/>
  <c r="T29" i="3"/>
  <c r="S29" i="3"/>
  <c r="S28" i="3"/>
  <c r="T28" i="3"/>
  <c r="E21" i="3"/>
  <c r="E23" i="3" s="1"/>
  <c r="E24" i="3" s="1"/>
  <c r="F21" i="3"/>
  <c r="F23" i="3" s="1"/>
  <c r="F24" i="3" s="1"/>
  <c r="C22" i="3"/>
  <c r="C26" i="3" s="1"/>
  <c r="C27" i="3" s="1"/>
  <c r="C21" i="3"/>
  <c r="C23" i="3" s="1"/>
  <c r="C24" i="3" s="1"/>
  <c r="D21" i="3"/>
  <c r="D23" i="3" s="1"/>
  <c r="D24" i="3" s="1"/>
  <c r="D22" i="3"/>
  <c r="D26" i="3" s="1"/>
  <c r="D27" i="3" s="1"/>
  <c r="H68" i="3" l="1"/>
  <c r="H69" i="3" s="1"/>
  <c r="H60" i="3"/>
  <c r="F68" i="3"/>
  <c r="F69" i="3" s="1"/>
  <c r="F60" i="3"/>
  <c r="F63" i="3" s="1"/>
  <c r="G68" i="3"/>
  <c r="G69" i="3" s="1"/>
  <c r="G60" i="3"/>
  <c r="I68" i="3"/>
  <c r="I69" i="3" s="1"/>
  <c r="I60" i="3"/>
  <c r="E68" i="3"/>
  <c r="E69" i="3" s="1"/>
  <c r="E60" i="3"/>
  <c r="E64" i="3" s="1"/>
  <c r="D68" i="3"/>
  <c r="D69" i="3" s="1"/>
  <c r="D60" i="3"/>
  <c r="D64" i="3" s="1"/>
  <c r="C68" i="3"/>
  <c r="C69" i="3" s="1"/>
  <c r="C60" i="3"/>
  <c r="C64" i="3" s="1"/>
  <c r="J68" i="3"/>
  <c r="J69" i="3" s="1"/>
  <c r="J60" i="3"/>
  <c r="D65" i="3"/>
  <c r="D66" i="3" s="1"/>
  <c r="E65" i="3"/>
  <c r="E66" i="3" s="1"/>
  <c r="G65" i="3"/>
  <c r="G66" i="3" s="1"/>
  <c r="I65" i="3"/>
  <c r="I66" i="3" s="1"/>
  <c r="F65" i="3"/>
  <c r="F66" i="3" s="1"/>
  <c r="H65" i="3"/>
  <c r="H66" i="3" s="1"/>
  <c r="J65" i="3"/>
  <c r="J66" i="3" s="1"/>
  <c r="P21" i="3"/>
  <c r="P19" i="3"/>
  <c r="P20" i="3"/>
  <c r="P24" i="3"/>
  <c r="P25" i="3"/>
  <c r="P23" i="3"/>
  <c r="P28" i="3"/>
  <c r="P33" i="3"/>
  <c r="P32" i="3"/>
  <c r="P27" i="3"/>
  <c r="E22" i="3"/>
  <c r="E26" i="3" s="1"/>
  <c r="E27" i="3" s="1"/>
  <c r="P29" i="3"/>
  <c r="P31" i="3"/>
  <c r="F22" i="3"/>
  <c r="F26" i="3" s="1"/>
  <c r="F27" i="3" s="1"/>
  <c r="E63" i="3" l="1"/>
  <c r="H63" i="3"/>
  <c r="H64" i="3"/>
  <c r="I64" i="3"/>
  <c r="I63" i="3"/>
  <c r="J63" i="3"/>
  <c r="J64" i="3"/>
  <c r="G63" i="3"/>
  <c r="G64" i="3"/>
  <c r="F64" i="3"/>
  <c r="D63" i="3"/>
  <c r="C63" i="3"/>
</calcChain>
</file>

<file path=xl/sharedStrings.xml><?xml version="1.0" encoding="utf-8"?>
<sst xmlns="http://schemas.openxmlformats.org/spreadsheetml/2006/main" count="569" uniqueCount="284">
  <si>
    <t>taxisok csoportjai reakciók szerint</t>
  </si>
  <si>
    <t>taxisok csoportjai</t>
  </si>
  <si>
    <t>taxisok száma a csoportban (fő)</t>
  </si>
  <si>
    <t>összes bevallott árbevétel (milliárd Ft)</t>
  </si>
  <si>
    <t>összes adóbevétel (milliárd Ft)</t>
  </si>
  <si>
    <t>eltérés a pénztárgép bevezetése előtti adóbevételtől (milliárd Ft)</t>
  </si>
  <si>
    <t>egyenleg - kormányzati költség (milliárd Ft)</t>
  </si>
  <si>
    <t>egyenleg - társadalmi költség (milliárd Ft)</t>
  </si>
  <si>
    <t>online pénztárgép beszerzési költsége - kormányzatra jutó (milliárd Ft)</t>
  </si>
  <si>
    <t>online pénztárgép beszerzési költsége - taxisokra jutó (milliárd Ft)</t>
  </si>
  <si>
    <t>aktivitás (0 és 1 közötti arány)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</si>
  <si>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</si>
  <si>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</si>
  <si>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</si>
  <si>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</si>
  <si>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</si>
  <si>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</si>
  <si>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</si>
  <si>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</si>
  <si>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</si>
  <si>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</si>
  <si>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</si>
  <si>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</si>
  <si>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</si>
  <si>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</si>
  <si>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</si>
  <si>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</si>
  <si>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</si>
  <si>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</si>
  <si>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</si>
  <si>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</si>
  <si>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</si>
  <si>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az online pénztárgépek bevezetése előtti állapot a budapesti taxisok között</t>
  </si>
  <si>
    <t>sor/oszlop neve</t>
  </si>
  <si>
    <t>magyarázat</t>
  </si>
  <si>
    <t>azon taxisok számának összege, akik nem változtatnak a viselkedésükön, vagy csökkentik taxizással töltött munkaidejüket, vagy növelik a jövedelemeltitkolást / uber-esnek mennek, vagy beszüntetik a jövedelemeltitkolást</t>
  </si>
  <si>
    <t>sorszám</t>
  </si>
  <si>
    <t>egy taxis átlagos éves bevétele</t>
  </si>
  <si>
    <t>22.</t>
  </si>
  <si>
    <t>23.</t>
  </si>
  <si>
    <t>24.</t>
  </si>
  <si>
    <t>25.</t>
  </si>
  <si>
    <t>összes be nem vallott árbevétel (milliárd Ft)</t>
  </si>
  <si>
    <t>a 6 millió forint alatti árbevételű taxisok esetében a "kata" adózásnak megfelelő összeget (havi 50 ezer forint, valamint évente kétszer 25 ezer forintos iparűzési adó) szoroztuk meg az ebbe a csoportba tartozó taxisok számával. A 6 millió forint feletti árbevételű taxisoknak ezek mellett 40%-os „büntetőadót” kell fizetniük a bevétel 6 millió forint feletti része után, valamint a teljes bevétel után 27%-os mértékű áfa-t is, az ő esetükben az ennek megfelelő összeget szoroztuk meg az ebbe a csoportba tartozó taxisok számával. A teljes adóbevételt a csoportok szorzatainak összege adja.</t>
  </si>
  <si>
    <t>az éves árbevétel és a taxisok létszámának szorzatából kivontuk az összes bevallott árbevételt</t>
  </si>
  <si>
    <t>az összes be nem vallott árbevétel osztva az összes bevallott és be nem vallott árbevétel összegével</t>
  </si>
  <si>
    <t>Alsó határ</t>
  </si>
  <si>
    <t>Átlag</t>
  </si>
  <si>
    <t>Felső határ</t>
  </si>
  <si>
    <t>Bevétel / óra</t>
  </si>
  <si>
    <t>Munkaóra / nap</t>
  </si>
  <si>
    <t>Bevétel / hónap (Ft)</t>
  </si>
  <si>
    <t>Bevétel / nap</t>
  </si>
  <si>
    <t>Bevétel / év (Ft)</t>
  </si>
  <si>
    <t>Bevétel / év</t>
  </si>
  <si>
    <t>Fuvar / hónap</t>
  </si>
  <si>
    <t>BUDAPESTI TAXISOK</t>
  </si>
  <si>
    <t>VIDÉKI TAXISOK</t>
  </si>
  <si>
    <t>Fuvar / nap</t>
  </si>
  <si>
    <t>Munkanap / hónap</t>
  </si>
  <si>
    <t>Bevétel / fuvar (Ft)</t>
  </si>
  <si>
    <t>1. számítás</t>
  </si>
  <si>
    <t>2. számítás</t>
  </si>
  <si>
    <t>Munkanap / év</t>
  </si>
  <si>
    <t>Mutató kiszámítása</t>
  </si>
  <si>
    <t>-</t>
  </si>
  <si>
    <t>A taxik éves árbevételének kiszámítása</t>
  </si>
  <si>
    <r>
      <rPr>
        <b/>
        <sz val="11"/>
        <color theme="1"/>
        <rFont val="Palatino Linotype"/>
        <family val="1"/>
        <charset val="238"/>
      </rPr>
      <t>1.</t>
    </r>
    <r>
      <rPr>
        <sz val="11"/>
        <color theme="1"/>
        <rFont val="Palatino Linotype"/>
        <family val="1"/>
        <charset val="238"/>
      </rPr>
      <t>*</t>
    </r>
    <r>
      <rPr>
        <b/>
        <sz val="11"/>
        <color theme="1"/>
        <rFont val="Palatino Linotype"/>
        <family val="1"/>
        <charset val="238"/>
      </rPr>
      <t>2.</t>
    </r>
    <r>
      <rPr>
        <sz val="11"/>
        <color theme="1"/>
        <rFont val="Palatino Linotype"/>
        <family val="1"/>
        <charset val="238"/>
      </rPr>
      <t>*</t>
    </r>
    <r>
      <rPr>
        <b/>
        <sz val="11"/>
        <color theme="1"/>
        <rFont val="Palatino Linotype"/>
        <family val="1"/>
        <charset val="238"/>
      </rPr>
      <t>3.</t>
    </r>
  </si>
  <si>
    <r>
      <rPr>
        <b/>
        <sz val="11"/>
        <color theme="1"/>
        <rFont val="Palatino Linotype"/>
        <family val="1"/>
        <charset val="238"/>
      </rPr>
      <t>4.</t>
    </r>
    <r>
      <rPr>
        <sz val="11"/>
        <color theme="1"/>
        <rFont val="Palatino Linotype"/>
        <family val="1"/>
        <charset val="238"/>
      </rPr>
      <t>*12</t>
    </r>
  </si>
  <si>
    <r>
      <rPr>
        <b/>
        <sz val="11"/>
        <color theme="1"/>
        <rFont val="Palatino Linotype"/>
        <family val="1"/>
        <charset val="238"/>
      </rPr>
      <t>5.</t>
    </r>
    <r>
      <rPr>
        <sz val="11"/>
        <color theme="1"/>
        <rFont val="Palatino Linotype"/>
        <family val="1"/>
        <charset val="238"/>
      </rPr>
      <t>*</t>
    </r>
    <r>
      <rPr>
        <b/>
        <sz val="11"/>
        <color theme="1"/>
        <rFont val="Palatino Linotype"/>
        <family val="1"/>
        <charset val="238"/>
      </rPr>
      <t>6.</t>
    </r>
  </si>
  <si>
    <r>
      <rPr>
        <b/>
        <sz val="11"/>
        <color theme="1"/>
        <rFont val="Palatino Linotype"/>
        <family val="1"/>
        <charset val="238"/>
      </rPr>
      <t>7.</t>
    </r>
    <r>
      <rPr>
        <sz val="11"/>
        <color theme="1"/>
        <rFont val="Palatino Linotype"/>
        <family val="1"/>
        <charset val="238"/>
      </rPr>
      <t>*</t>
    </r>
    <r>
      <rPr>
        <b/>
        <sz val="11"/>
        <color theme="1"/>
        <rFont val="Palatino Linotype"/>
        <family val="1"/>
        <charset val="238"/>
      </rPr>
      <t>8.</t>
    </r>
  </si>
  <si>
    <r>
      <rPr>
        <b/>
        <sz val="11"/>
        <color theme="1"/>
        <rFont val="Palatino Linotype"/>
        <family val="1"/>
        <charset val="238"/>
      </rPr>
      <t>9.</t>
    </r>
    <r>
      <rPr>
        <sz val="11"/>
        <color theme="1"/>
        <rFont val="Palatino Linotype"/>
        <family val="1"/>
        <charset val="238"/>
      </rPr>
      <t>*</t>
    </r>
    <r>
      <rPr>
        <b/>
        <sz val="11"/>
        <color theme="1"/>
        <rFont val="Palatino Linotype"/>
        <family val="1"/>
        <charset val="238"/>
      </rPr>
      <t>10.</t>
    </r>
  </si>
  <si>
    <r>
      <rPr>
        <b/>
        <sz val="11"/>
        <color theme="1"/>
        <rFont val="Palatino Linotype"/>
        <family val="1"/>
        <charset val="238"/>
      </rPr>
      <t>11.</t>
    </r>
    <r>
      <rPr>
        <sz val="11"/>
        <color theme="1"/>
        <rFont val="Palatino Linotype"/>
        <family val="1"/>
        <charset val="238"/>
      </rPr>
      <t>*12</t>
    </r>
  </si>
  <si>
    <t>kitöltendő cella</t>
  </si>
  <si>
    <t>E1. forgatókönyv</t>
  </si>
  <si>
    <t>E2. forgatókönyv</t>
  </si>
  <si>
    <t>E3. forgatókönyv</t>
  </si>
  <si>
    <t xml:space="preserve">Az MKIK Gazdaság- és Vállalkozáskutató Intézet olyan nonprofit kutatóműhely, amely elsősorban alkalmazott közgazdasági kutatásokat folytat. </t>
  </si>
  <si>
    <t>Célja, hogy elméletileg és empirikusan megalapozott ismereteket és elemzéseket nyújtson a magyar gazdaság és a magyar vállalkozások helyzetét és kilátásait befolyásoló gazdasági és társadalmi folyamatokról.</t>
  </si>
  <si>
    <t>Kutatásvezető:</t>
  </si>
  <si>
    <t>Cím: MKIK GVI</t>
  </si>
  <si>
    <t>1034 Budapest, Bécsi út 120.</t>
  </si>
  <si>
    <t>Tel: 235-05-84</t>
  </si>
  <si>
    <t>Fax: 235-07-13</t>
  </si>
  <si>
    <t>e-mail: gvi@gvi.hu</t>
  </si>
  <si>
    <t>Internet: http://www.gvi.hu</t>
  </si>
  <si>
    <t>Az online pénztárgép taxis piacra történő bevezetésének várható hatásai</t>
  </si>
  <si>
    <t>Elemzés az MKIK Közlekedési - és Logisztikai Kollégiuma részére</t>
  </si>
  <si>
    <t>Az elemzés elkészítésben részt vettek:</t>
  </si>
  <si>
    <t>Limbek Zsófia (elemző, MKIK GVI)</t>
  </si>
  <si>
    <t>Makó Ágnes (vezető elemző, MKIK GVI)</t>
  </si>
  <si>
    <t>Tóth István János (tudományos főmunkatárs, MTA KRTK KTI; ügyvezető igazgató, MKIK GVI)</t>
  </si>
  <si>
    <t>az általános forgalmi adó adókulcsa:</t>
  </si>
  <si>
    <t>határ feletti bevétel után fizetendő adó kulcsa:</t>
  </si>
  <si>
    <t>iparűzési adó, Ft/fő</t>
  </si>
  <si>
    <t>kata, Ft/fő</t>
  </si>
  <si>
    <t>kata büntetőadó, Ft/fő</t>
  </si>
  <si>
    <t>áfa, Ft/fő</t>
  </si>
  <si>
    <t>összesen (ellenőrzés)</t>
  </si>
  <si>
    <t>jövedelemeltitkolás 6M Ft-ig</t>
  </si>
  <si>
    <t>nincs jövedelemeltitkolás</t>
  </si>
  <si>
    <t>mérsékelt jövedelemeltitkolás</t>
  </si>
  <si>
    <t>magas fokú jövedelemeltitkolás</t>
  </si>
  <si>
    <t>éves árbevétel (millió Ft/fő/év):</t>
  </si>
  <si>
    <t>kata bevételhatár (millió Ft/fő/év):</t>
  </si>
  <si>
    <t>alanyi áfamentesség bevételhatára (millió Ft/fő/év):</t>
  </si>
  <si>
    <t>kisadózó vállalkozások tételes adója (Ft/fő/hó):</t>
  </si>
  <si>
    <t>egyéb működéshez kapcsolódó adóteher (Ft/fő/év):</t>
  </si>
  <si>
    <t>vidéki taxisok száma (fő):</t>
  </si>
  <si>
    <t>állami támogatás a beszerzésre (Ft/fő):</t>
  </si>
  <si>
    <t>online pénztárgép ára (Ft/db):</t>
  </si>
  <si>
    <t>viszonyítási alapnak használt forgatókönyv jele:</t>
  </si>
  <si>
    <t>E4. forgatókönyv</t>
  </si>
  <si>
    <t>ELLENŐRZÉS</t>
  </si>
  <si>
    <t>befizetett adó, Ft/fő/év</t>
  </si>
  <si>
    <t>SEGÉDOSZLOPOK</t>
  </si>
  <si>
    <t>bevallott éves árbevétel, millió Ft/fő/év</t>
  </si>
  <si>
    <t>1. csoport</t>
  </si>
  <si>
    <t>2. csoport</t>
  </si>
  <si>
    <t>3. csoport</t>
  </si>
  <si>
    <t>elcsalt adó (milliárd Ft)</t>
  </si>
  <si>
    <t>E1</t>
  </si>
  <si>
    <t>4. csoport</t>
  </si>
  <si>
    <t>5. csoport</t>
  </si>
  <si>
    <t>6. csoport</t>
  </si>
  <si>
    <t>Változatlan jogszabályi háttér</t>
  </si>
  <si>
    <t>Könnyített jogszabályi háttér</t>
  </si>
  <si>
    <t>26.</t>
  </si>
  <si>
    <t>27.</t>
  </si>
  <si>
    <t>28.</t>
  </si>
  <si>
    <t>29.</t>
  </si>
  <si>
    <t>30.</t>
  </si>
  <si>
    <t>31.</t>
  </si>
  <si>
    <t>33.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</si>
  <si>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</si>
  <si>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</si>
  <si>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</si>
  <si>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</si>
  <si>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</si>
  <si>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</si>
  <si>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</si>
  <si>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</si>
  <si>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</si>
  <si>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</si>
  <si>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</si>
  <si>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</si>
  <si>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</si>
  <si>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</si>
  <si>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</si>
  <si>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</si>
  <si>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</si>
  <si>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SZABÁLYZÁS UTÁNI ÁLLAPOT</t>
  </si>
  <si>
    <t>S1. forgatókönyv</t>
  </si>
  <si>
    <t>S2. forgatókönyv</t>
  </si>
  <si>
    <t>a taxisok nem mernek jövedelmet eltitkolni</t>
  </si>
  <si>
    <t>a taxisok viselkedése nem változik</t>
  </si>
  <si>
    <t>a taxisok reakciói kiegyenlítettek</t>
  </si>
  <si>
    <t>sok taxis kivonul a piacról</t>
  </si>
  <si>
    <t>Változatlan adójogszabályi háttér</t>
  </si>
  <si>
    <t>Könnyített adójogszabályi háttér</t>
  </si>
  <si>
    <t>A szabályzás utáni állapot paraméterei</t>
  </si>
  <si>
    <t>A szabályzás utáni állapot forgatókönyvei</t>
  </si>
  <si>
    <t>változtatható paraméter</t>
  </si>
  <si>
    <t>sorszám, ha van</t>
  </si>
  <si>
    <t>a kisadózó vállalkozások tételes adójának havonta fizetendő fix összege</t>
  </si>
  <si>
    <t>kata bevételhatár (millió Ft/fő/év)</t>
  </si>
  <si>
    <t>határ feletti bevétel után fizetendő adó kulcsa</t>
  </si>
  <si>
    <t>az az összeg, amit ha egy kisadózó vállalkozások tételes adójával adózó adóalany éves bevétele meghalad, akkor az adózónak a határ feletti rész után magas adót kell fizetnie</t>
  </si>
  <si>
    <t>a kata bevételhatárt meghaladó jövedelem után fizetendő adó kulcsa</t>
  </si>
  <si>
    <t>alanyi áfamentesség bevételhatára (millió Ft/év)</t>
  </si>
  <si>
    <t>az az összeg, amit ha egy adóalany éves bevétele meghalad, nem választhatja az alanyi adómentességet</t>
  </si>
  <si>
    <t>éves árbevétel (millió Ft/fő/év)</t>
  </si>
  <si>
    <t>egyéb működéshez kapcsolódó adóteher (Ft/fő/év)</t>
  </si>
  <si>
    <t>a katán kívül más, a taxis vállalkozás működéséhez kapcsolódó adóteher éves összege</t>
  </si>
  <si>
    <t>az 1. forgatókönyv feltételezései szerint a többség a jövedelme 6 millió Ft feletti részét (kb. 10%) eltitkolja</t>
  </si>
  <si>
    <t>a 2. forgatókönyv feltételezései szerint egyáltalán nincs jövedelemeltitkolás a taxis piacon</t>
  </si>
  <si>
    <t>a 3. forgatókönyv feltételezései szerint a taxis piacon a többség átlagos jövedelemmel rendelkezik, és ennek csak a 6 millió forint feletti részét titkolja el; rajtuk kívül azonban vannak olyan taxisok is, akik a bevételük nagyobb részét titkolják el, illetve becsületes taxisok is</t>
  </si>
  <si>
    <t>a 4. forgatókönyv feltételezései szerint a taxis piacon a többség 30%-nyi jövedelmet titkol el</t>
  </si>
  <si>
    <t>az adott csoportba tartozó taxisok számát megszoroztuk az adott csoportra és forgatókönyvre jellemző becsült éves árbevétellel, majd a szorzatok összegét vettük (a nem adózó, tehát teljes jövedelmét eltitkoló, vagy a piacról kilépő taxisok esetében a szorzat értéke nulla)</t>
  </si>
  <si>
    <t>a számítások végrehajtását segítő, részeredményeket tartalmazó oszlopok</t>
  </si>
  <si>
    <t>12. és 38.</t>
  </si>
  <si>
    <t>13. és 39.</t>
  </si>
  <si>
    <t>14. és 45.</t>
  </si>
  <si>
    <t>15. és 46.</t>
  </si>
  <si>
    <t>16. és 47.</t>
  </si>
  <si>
    <t>az összes taxis által fizetendő adó összege abban az esetben, ha nem lenne jövedelemeltitkolás a piacon</t>
  </si>
  <si>
    <t>17. és 48.</t>
  </si>
  <si>
    <t>összes elméletileg befizetendő adó (milliárd Ft)</t>
  </si>
  <si>
    <t>az összes elméletileg befizetendő adó és az összes adóbevétel különbsége</t>
  </si>
  <si>
    <t>18. és 49.</t>
  </si>
  <si>
    <t>az elcsalt adó aránya az összes elméletileg befizetendő adóhoz képest</t>
  </si>
  <si>
    <t>8., 9., 10.</t>
  </si>
  <si>
    <t>a taxisok olyan csoportjai, akiktől eltéreő reakciókat várunk az intézkedésre</t>
  </si>
  <si>
    <t>az összes taxis száma a piacon</t>
  </si>
  <si>
    <t>az online pénztárgépek bevezetése utánI állapot</t>
  </si>
  <si>
    <t>az S1. forgatókönyv feltételezései szerint az adójogszabályi háttér változatlan, és az online pénztárgép bevezetése következtében a jövedelemeltitkolás drasztikusan csökken</t>
  </si>
  <si>
    <t>az S2. forgatókönyv feltételezései szerint az adójogszabályi háttér változatlan, és az online pénztárgép bevezetése következtében az ötféle fenti reakció között egyenletesen oszlik meg az 5000 budapesti taxis (mindenki változtat a viselkedésén)</t>
  </si>
  <si>
    <t>az S3. forgatókönyv feltételezései szerint az adójogszabályi háttér változatlan, és az online pénztárgép bevezetése következtében senki nem változtat a korábbi viselkedésén, marad az enyhe fokú (10%-os) jövedelemeltitkolás</t>
  </si>
  <si>
    <t>az S4. forgatókönyv feltételezései szerint az adójogszabályi háttér változatlan, és az online pénztárgép bevezetésére a jövedelemeltitkolás, illetve a piacról való kilépés a domináns reakció</t>
  </si>
  <si>
    <t>az S5. forgatókönyv feltételezései szerint a kormányzat könnyít az adójogszabályi hátteren, és az online pénztárgép bevezetése következtében a jövedelemeltitkolás drasztikusan csökken</t>
  </si>
  <si>
    <t>az S6. forgatókönyv feltételezései szerint a kormányzat könnyít az adójogszabályi hátteren, és az online pénztárgép bevezetése következtében az ötféle fenti reakció között egyenletesen oszlik meg az 5000 budapesti taxis (mindenki változtat a viselkedésén)</t>
  </si>
  <si>
    <t>az S7. forgatókönyv feltételezései szerint a kormányzat könnyít az adójogszabályi hátteren, és az online pénztárgép bevezetése következtében senki nem változtat a korábbi viselkedésén, marad az enyhe fokú (10%-os) jövedelemeltitkolás</t>
  </si>
  <si>
    <t>az S8. forgatókönyv feltételezései szerint a kormányzat könnyít az adójogszabályi hátteren, és az online pénztárgép bevezetésére a jövedelemeltitkolás, illetve a piacról való kilépés a domináns reakció</t>
  </si>
  <si>
    <t>1. és 19.</t>
  </si>
  <si>
    <t>2. és 20.</t>
  </si>
  <si>
    <t>3. és 21.</t>
  </si>
  <si>
    <t>4. és 22.</t>
  </si>
  <si>
    <t>5. és 24.</t>
  </si>
  <si>
    <t>6. és 25.</t>
  </si>
  <si>
    <t>7. és 23.</t>
  </si>
  <si>
    <t>vidéki taxisok száma (fő)</t>
  </si>
  <si>
    <t>a vidékeny tevékenykedő taxisok becsült száma</t>
  </si>
  <si>
    <t>online pénztárgép ára (Ft/db)</t>
  </si>
  <si>
    <t>az online pénztárgépek piaci ára</t>
  </si>
  <si>
    <t>állami támogatás a beszerzésre (Ft/fő)</t>
  </si>
  <si>
    <t>az állam által a taxisok részére, az online pénztárgépek beszerzéséhez nyújtott támogatás fix összege</t>
  </si>
  <si>
    <t>viszonyítási alapnak használt forgatókönyv jele</t>
  </si>
  <si>
    <t>11. és 36.</t>
  </si>
  <si>
    <t>az online beszerzéséhez nyújtott kormányzati támogatás (28. sor) összege megszorozva a piacon maradó budapesti taxisok plusz a 4000 vidéki taxis számával</t>
  </si>
  <si>
    <t>az online pénztárgépek ára (27. sor) és a beszerzésükhöz nyújtott kormányzati támogatás (28. sor) különbsége megszorozva a piacon maradó taxisok plusz a 4000 vidéki taxis számával</t>
  </si>
  <si>
    <t>a pénztárgép bevezetése előtti teljes adóbevétel és a pénztárgép bevezetése utáni várható teljes adóbevétel különbözete, csökkentve a pénztárgép beszerzésének kormányzati költségével</t>
  </si>
  <si>
    <t>a pénztárgép bevezetése előtti teljes adóbevétel és a pénztárgép bevezetése utáni várható teljes adóbevétel különbözete, csökkentve a pénztárgép beszerzésének kormányzati és magán költségével</t>
  </si>
  <si>
    <t>Magyarázatok a "Nyitott modell", illetve a "Modell példák" munkalapokhoz</t>
  </si>
  <si>
    <t>2016. június</t>
  </si>
  <si>
    <t>SZABÁLYZÁS ELŐTTI ÁLLAPOT</t>
  </si>
  <si>
    <t>A szabályzás előtti állapot paraméterei</t>
  </si>
  <si>
    <t>A szabályzás előtti állapot forgatókönyvei</t>
  </si>
  <si>
    <t>egy taxis éves árbevétele (millió Ft/fő/év):</t>
  </si>
  <si>
    <t>a teljes bevételüket bevalló taxisok száma (fő)</t>
  </si>
  <si>
    <t>jövedelemeltitkolás: 6 M Ft-ig száma (fő)</t>
  </si>
  <si>
    <t>jövedelemeltitkolás: magasabb száma (fő)</t>
  </si>
  <si>
    <t>be nem vallott árbevétel aránya (százalék)</t>
  </si>
  <si>
    <t>elcsalt adó aránya (százalék)</t>
  </si>
  <si>
    <t>határ feletti bevétel után fizetendő adó kulcsa (százalék):</t>
  </si>
  <si>
    <t>nem változtat a viselkedésén (fő)</t>
  </si>
  <si>
    <t>csökkenti taxizással töltött munkaidejét (fő)</t>
  </si>
  <si>
    <t>kilép a piacról (fő)</t>
  </si>
  <si>
    <t>növeli a jövedelemeltitkolást / uberesnek megy (fő)</t>
  </si>
  <si>
    <t>teljes jövedelemeltitkolás (fő)</t>
  </si>
  <si>
    <t>jövedelemeltitkolás beszüntetése (fő)</t>
  </si>
  <si>
    <t>az általános forgalmi adó adókulcsa (százalék):</t>
  </si>
  <si>
    <t>E1. példa</t>
  </si>
  <si>
    <t>E2. példa</t>
  </si>
  <si>
    <t>E3. példa</t>
  </si>
  <si>
    <t>E4. példa</t>
  </si>
  <si>
    <t>U1. példa</t>
  </si>
  <si>
    <t>U2. példa</t>
  </si>
  <si>
    <t>U3. példa</t>
  </si>
  <si>
    <t>U4. példa</t>
  </si>
  <si>
    <t>U5. példa</t>
  </si>
  <si>
    <t>U6. példa</t>
  </si>
  <si>
    <t>U7. példa</t>
  </si>
  <si>
    <t>U8. példa</t>
  </si>
  <si>
    <t>U1. forgatókönyv</t>
  </si>
  <si>
    <t>U2. forgatókönyv</t>
  </si>
  <si>
    <t>be nem vallott jövedelem aránya (0 és 1 közötti arány)</t>
  </si>
  <si>
    <t>bevallott jövedelem aránya (0 és 1 közötti arány)</t>
  </si>
  <si>
    <t>az eltitkolt jövedelem százalékos aránya, 0-tól 1-ig terjedő érték</t>
  </si>
  <si>
    <t>a bevallott jövedelem százalékos aránya, 0-tól 1-ig terjedő érték, ezzel kell megszorozni az alapjövedelmet (6,5 M Ft), hogy megkapjuk a bevallott jövedelmet</t>
  </si>
  <si>
    <t>a szabályzás előtti állapot azon forgatókönyve, amihez képest megállapítjuk az adóbevétel különbségét</t>
  </si>
  <si>
    <t>az online pénztárgép bevezetése utáni becsült adóbevétel és a szabályzás előtti állapot 29. sorban megjelölt forgatókönyvére jellemző becsült adóbevétel különbsége</t>
  </si>
  <si>
    <t>az online pénztárgép bevezetése utáni taxizással töltött munkaidő aránya a szabályzás előtti állapothoz képest</t>
  </si>
  <si>
    <t>az általános forgalmi adó adókulcsa  (százalék):</t>
  </si>
  <si>
    <t>határ feletti bevétel után fizetendő adó kulcsa  (százalék):</t>
  </si>
  <si>
    <t>eltérés a pénztárgép bevezetése előtti adóbevételtől   (milliárd Ft)</t>
  </si>
  <si>
    <t>taxisok száma összesen (fő)</t>
  </si>
  <si>
    <t>adófizető taxisok száma összesen (fő)</t>
  </si>
  <si>
    <t>az általános forgalmi adó kulcsa (százalék)</t>
  </si>
  <si>
    <t>E1. példa: jövedelemeltitkolás 6M Ft-ig</t>
  </si>
  <si>
    <t>E2. példa: nincs jövedelemeltitkolás</t>
  </si>
  <si>
    <t>E3. példa: mérsékelt jövedelemeltitkolás</t>
  </si>
  <si>
    <t>E4. példa: magas fokú jövedelemeltitkolás</t>
  </si>
  <si>
    <t>kisadózó vállalkozások tételes adója (Ft/fő/hónap)</t>
  </si>
  <si>
    <t>S1. példa: a taxisok nem mernek jövedelmet eltitkolni</t>
  </si>
  <si>
    <t>S2. példa: kiegyenlített reakciók</t>
  </si>
  <si>
    <t>S3. példa: minden marad a régiben (enyhe jövedelem-eltitkolással)</t>
  </si>
  <si>
    <t>S4. példa: kivonulás</t>
  </si>
  <si>
    <t>S5. példa: a taxisok nem mernek jövedelmet eltitkolni</t>
  </si>
  <si>
    <t>S6. példa: kiegyenlített reakciók</t>
  </si>
  <si>
    <t>S7.példa: minden marad a régiben (enyhe jövedelem-eltitkolással)</t>
  </si>
  <si>
    <t>S8. példa: kivonulás</t>
  </si>
  <si>
    <t>be nem vallott jövedelem aránya (0 és 1 közötti szám)</t>
  </si>
  <si>
    <t>bevallott jövedelem aránya (0 és 1 közötti szám)</t>
  </si>
  <si>
    <t>aktivitás (0 és 1 közötti szám)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</si>
</sst>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H_U_F_-;\-* #,##0.00\ _H_U_F_-;_-* &quot;-&quot;??\ _H_U_F_-;_-@_-"/>
    <numFmt numFmtId="165" formatCode="0.0"/>
    <numFmt numFmtId="166" formatCode="_-* #,##0\ _H_U_F_-;\-* #,##0\ _H_U_F_-;_-* &quot;-&quot;??\ _H_U_F_-;_-@_-"/>
    <numFmt numFmtId="167" formatCode="_-* #,###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12"/>
      <color theme="1"/>
      <name val="Calibri"/>
      <family val="2"/>
      <scheme val="minor"/>
    </font>
    <font>
      <u/>
      <sz val="11"/>
      <color indexed="12"/>
      <name val="Calibri"/>
      <family val="2"/>
      <charset val="238"/>
    </font>
    <font>
      <sz val="12"/>
      <color theme="1"/>
      <name val="Palatino Linotype"/>
      <family val="1"/>
      <charset val="238"/>
    </font>
    <font>
      <b/>
      <sz val="22"/>
      <color rgb="FF007847"/>
      <name val="Palatino Linotype"/>
      <family val="1"/>
      <charset val="238"/>
    </font>
    <font>
      <b/>
      <sz val="18"/>
      <color rgb="FF82C342"/>
      <name val="Palatino Linotype"/>
      <family val="1"/>
      <charset val="238"/>
    </font>
    <font>
      <b/>
      <sz val="10"/>
      <color indexed="63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u/>
      <sz val="11"/>
      <color indexed="12"/>
      <name val="Palatino Linotype"/>
      <family val="1"/>
      <charset val="238"/>
    </font>
    <font>
      <sz val="12"/>
      <color indexed="63"/>
      <name val="Palatino Linotype"/>
      <family val="1"/>
      <charset val="238"/>
    </font>
    <font>
      <b/>
      <sz val="12"/>
      <color indexed="63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12"/>
      <color rgb="FF404040"/>
      <name val="Palatino Linotype"/>
      <family val="1"/>
      <charset val="238"/>
    </font>
    <font>
      <b/>
      <sz val="12"/>
      <color rgb="FF404040"/>
      <name val="Palatino Linotype"/>
      <family val="1"/>
      <charset val="238"/>
    </font>
    <font>
      <u/>
      <sz val="12"/>
      <color indexed="12"/>
      <name val="Palatino Linotype"/>
      <family val="1"/>
      <charset val="238"/>
    </font>
    <font>
      <b/>
      <sz val="12"/>
      <color rgb="FF00A99C"/>
      <name val="Palatino Linotype"/>
      <family val="1"/>
      <charset val="238"/>
    </font>
    <font>
      <sz val="14"/>
      <color theme="1"/>
      <name val="Palatino Linotyp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"/>
    </xf>
    <xf numFmtId="167" fontId="2" fillId="0" borderId="0" xfId="1" applyNumberFormat="1" applyFont="1" applyAlignment="1">
      <alignment horizontal="center" vertical="center"/>
    </xf>
    <xf numFmtId="0" fontId="3" fillId="0" borderId="3" xfId="0" applyFont="1" applyBorder="1"/>
    <xf numFmtId="167" fontId="3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2" fillId="0" borderId="0" xfId="1" applyNumberFormat="1" applyFont="1"/>
    <xf numFmtId="167" fontId="2" fillId="0" borderId="0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2" fillId="0" borderId="0" xfId="0" applyFont="1" applyAlignment="1">
      <alignment horizontal="left"/>
    </xf>
    <xf numFmtId="0" fontId="7" fillId="0" borderId="0" xfId="3" applyFont="1"/>
    <xf numFmtId="0" fontId="8" fillId="0" borderId="0" xfId="3" applyFont="1"/>
    <xf numFmtId="0" fontId="9" fillId="0" borderId="0" xfId="3" applyFont="1" applyAlignment="1">
      <alignment horizontal="left"/>
    </xf>
    <xf numFmtId="0" fontId="10" fillId="0" borderId="0" xfId="3" applyFont="1" applyAlignment="1">
      <alignment horizontal="left" vertical="center"/>
    </xf>
    <xf numFmtId="0" fontId="11" fillId="0" borderId="0" xfId="3" applyFont="1"/>
    <xf numFmtId="0" fontId="12" fillId="0" borderId="0" xfId="4" applyFont="1" applyAlignment="1">
      <alignment horizontal="left" indent="3"/>
    </xf>
    <xf numFmtId="0" fontId="13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5" fillId="0" borderId="0" xfId="3" applyFont="1" applyAlignment="1">
      <alignment horizontal="left"/>
    </xf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5" fillId="0" borderId="0" xfId="3" applyFont="1"/>
    <xf numFmtId="0" fontId="18" fillId="0" borderId="0" xfId="4" applyFont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7" fontId="2" fillId="0" borderId="4" xfId="1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9" fontId="2" fillId="0" borderId="1" xfId="2" applyFont="1" applyBorder="1" applyAlignment="1">
      <alignment vertical="center"/>
    </xf>
    <xf numFmtId="9" fontId="2" fillId="0" borderId="0" xfId="2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167" fontId="2" fillId="0" borderId="7" xfId="1" applyNumberFormat="1" applyFont="1" applyBorder="1" applyAlignment="1">
      <alignment vertical="center"/>
    </xf>
    <xf numFmtId="9" fontId="2" fillId="0" borderId="19" xfId="2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6" xfId="1" applyNumberFormat="1" applyFont="1" applyBorder="1" applyAlignment="1">
      <alignment vertical="center"/>
    </xf>
    <xf numFmtId="9" fontId="2" fillId="0" borderId="6" xfId="2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7" fontId="2" fillId="0" borderId="1" xfId="1" applyNumberFormat="1" applyFont="1" applyBorder="1" applyAlignment="1">
      <alignment vertical="center"/>
    </xf>
    <xf numFmtId="167" fontId="2" fillId="0" borderId="19" xfId="1" applyNumberFormat="1" applyFont="1" applyBorder="1" applyAlignment="1">
      <alignment vertical="center"/>
    </xf>
    <xf numFmtId="167" fontId="2" fillId="0" borderId="0" xfId="1" applyNumberFormat="1" applyFont="1" applyBorder="1" applyAlignment="1">
      <alignment horizontal="right" vertical="center"/>
    </xf>
    <xf numFmtId="167" fontId="2" fillId="0" borderId="6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9" fontId="2" fillId="0" borderId="0" xfId="2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9" fontId="2" fillId="0" borderId="17" xfId="2" applyFont="1" applyBorder="1" applyAlignment="1">
      <alignment vertical="center"/>
    </xf>
    <xf numFmtId="9" fontId="2" fillId="0" borderId="13" xfId="2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3" fillId="0" borderId="4" xfId="0" applyNumberFormat="1" applyFont="1" applyFill="1" applyBorder="1" applyAlignment="1">
      <alignment horizontal="right" vertical="center" wrapText="1"/>
    </xf>
    <xf numFmtId="0" fontId="2" fillId="3" borderId="0" xfId="0" applyNumberFormat="1" applyFont="1" applyFill="1" applyBorder="1" applyAlignment="1">
      <alignment vertical="center"/>
    </xf>
    <xf numFmtId="167" fontId="2" fillId="3" borderId="4" xfId="1" applyNumberFormat="1" applyFont="1" applyFill="1" applyBorder="1" applyAlignment="1">
      <alignment vertical="center"/>
    </xf>
    <xf numFmtId="9" fontId="2" fillId="3" borderId="1" xfId="2" applyFont="1" applyFill="1" applyBorder="1" applyAlignment="1">
      <alignment vertical="center"/>
    </xf>
    <xf numFmtId="9" fontId="2" fillId="3" borderId="0" xfId="2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167" fontId="2" fillId="3" borderId="0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67" fontId="2" fillId="3" borderId="1" xfId="1" applyNumberFormat="1" applyFont="1" applyFill="1" applyBorder="1" applyAlignment="1">
      <alignment vertical="center"/>
    </xf>
    <xf numFmtId="167" fontId="2" fillId="3" borderId="0" xfId="1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NumberFormat="1" applyFont="1" applyFill="1" applyBorder="1" applyAlignment="1">
      <alignment vertical="center"/>
    </xf>
    <xf numFmtId="167" fontId="2" fillId="3" borderId="12" xfId="1" applyNumberFormat="1" applyFont="1" applyFill="1" applyBorder="1" applyAlignment="1">
      <alignment vertical="center"/>
    </xf>
    <xf numFmtId="9" fontId="2" fillId="3" borderId="13" xfId="2" applyFont="1" applyFill="1" applyBorder="1" applyAlignment="1">
      <alignment vertical="center"/>
    </xf>
    <xf numFmtId="9" fontId="2" fillId="3" borderId="14" xfId="2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67" fontId="2" fillId="3" borderId="14" xfId="1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167" fontId="2" fillId="3" borderId="13" xfId="1" applyNumberFormat="1" applyFont="1" applyFill="1" applyBorder="1" applyAlignment="1">
      <alignment vertical="center"/>
    </xf>
    <xf numFmtId="167" fontId="2" fillId="3" borderId="14" xfId="1" applyNumberFormat="1" applyFont="1" applyFill="1" applyBorder="1" applyAlignment="1">
      <alignment horizontal="right" vertical="center"/>
    </xf>
    <xf numFmtId="2" fontId="2" fillId="0" borderId="12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vertical="center"/>
    </xf>
    <xf numFmtId="9" fontId="2" fillId="0" borderId="14" xfId="2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167" fontId="2" fillId="0" borderId="12" xfId="1" applyNumberFormat="1" applyFont="1" applyBorder="1" applyAlignment="1">
      <alignment vertical="center"/>
    </xf>
    <xf numFmtId="9" fontId="2" fillId="0" borderId="14" xfId="2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67" fontId="2" fillId="0" borderId="14" xfId="1" applyNumberFormat="1" applyFont="1" applyBorder="1" applyAlignment="1">
      <alignment vertical="center"/>
    </xf>
    <xf numFmtId="167" fontId="2" fillId="0" borderId="13" xfId="1" applyNumberFormat="1" applyFont="1" applyBorder="1" applyAlignment="1">
      <alignment vertical="center"/>
    </xf>
    <xf numFmtId="167" fontId="2" fillId="0" borderId="14" xfId="1" applyNumberFormat="1" applyFont="1" applyBorder="1" applyAlignment="1">
      <alignment horizontal="right" vertical="center"/>
    </xf>
    <xf numFmtId="4" fontId="2" fillId="0" borderId="14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">
    <cellStyle name="Ezres" xfId="1" builtinId="3"/>
    <cellStyle name="Hivatkozás" xfId="4" builtinId="8"/>
    <cellStyle name="Normál" xfId="0" builtinId="0"/>
    <cellStyle name="Normál 2" xfId="3"/>
    <cellStyle name="Százalék" xfId="2" builtinId="5"/>
  </cellStyles>
  <dxfs count="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19050</xdr:rowOff>
    </xdr:from>
    <xdr:to>
      <xdr:col>7</xdr:col>
      <xdr:colOff>180975</xdr:colOff>
      <xdr:row>4</xdr:row>
      <xdr:rowOff>190500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19050"/>
          <a:ext cx="4419601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\EDU\EAG2013\Files%20for%20Statlinks\EAG2013_ENG_TC_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G2012_SL_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2.1a"/>
      <sheetName val="T_A2.1b"/>
      <sheetName val="T_A2.1c (Web only)"/>
      <sheetName val="T_A2.2a"/>
      <sheetName val="T_A2.2b (Web only)"/>
      <sheetName val="T_A2.3a"/>
      <sheetName val="T_A2.3b (Web only)"/>
      <sheetName val="Data C_A2.1"/>
      <sheetName val="C_A2.1"/>
      <sheetName val="Data C_A2.2"/>
      <sheetName val="C_A2.2"/>
      <sheetName val="Data C_A2.3"/>
      <sheetName val="Country"/>
      <sheetName val="C_A2.3"/>
      <sheetName val="C_Extracted Texts_2012"/>
      <sheetName val="T_Extracted Texts_2012"/>
      <sheetName val="T_Extracted Texts_2013 old"/>
      <sheetName val="C-Extracted Texts_2013_old"/>
      <sheetName val="T_Extracted Texts_2013"/>
      <sheetName val="T_A2.1a French"/>
      <sheetName val="T_A2.1b French"/>
      <sheetName val="T_A2.1c (Web only) French"/>
      <sheetName val="T_A2.2a French"/>
      <sheetName val="T_A2.2b (Web only) French"/>
      <sheetName val="T_A2.3a French"/>
      <sheetName val="T_A2.3b (Web only) French"/>
      <sheetName val="Extracted Texts"/>
      <sheetName val="C_A2.1 French"/>
      <sheetName val="C_A2.2 French"/>
      <sheetName val="C_A2.3 Fren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2.1"/>
      <sheetName val="T_A2.1a (Web only)"/>
      <sheetName val="T_A2.2"/>
      <sheetName val="T_A2.3"/>
      <sheetName val="T_A2.3a (Web only)"/>
      <sheetName val="T_A2.4"/>
      <sheetName val="T_A2.4a (Web only)"/>
      <sheetName val="T_A2.5"/>
      <sheetName val="T_A2.6"/>
      <sheetName val="Box_A2.2"/>
      <sheetName val="Data C_A2.1"/>
      <sheetName val="C_A2.1"/>
      <sheetName val="Data C_A2.2"/>
      <sheetName val="C_A2.2"/>
      <sheetName val="Data C_A2.3"/>
      <sheetName val="C_A2.3"/>
      <sheetName val="Data C_A2.4"/>
      <sheetName val="C_A2.4"/>
      <sheetName val="Data C_A2.5"/>
      <sheetName val="C_A2.5"/>
      <sheetName val="Data C_A2.6"/>
      <sheetName val="C_A2.6"/>
      <sheetName val="T_Extracted Texts_8 June"/>
      <sheetName val="Country"/>
      <sheetName val="C_Extracted Texts_8 June"/>
      <sheetName val="T_Extracted Texts"/>
      <sheetName val="Contents French"/>
      <sheetName val="T_A2.1 French"/>
      <sheetName val="Extracted Texts"/>
      <sheetName val="T_A2.1a (Web only) French"/>
      <sheetName val="T_A2.2 French"/>
      <sheetName val="T_A2.3 French"/>
      <sheetName val="T_A2.3a (Web only) French"/>
      <sheetName val="T_A2.4 French"/>
      <sheetName val="T_A2.4a (Web only) French"/>
      <sheetName val="T_A2.5 French"/>
      <sheetName val="T_A2.6 French"/>
      <sheetName val="Box_A2.2 French"/>
      <sheetName val="C_A2.1 French"/>
      <sheetName val="C_A2.2 French"/>
      <sheetName val="C_A2.3 French"/>
      <sheetName val="C_A2.4 French"/>
      <sheetName val="C_A2.5 French"/>
      <sheetName val="C_A2.6 French"/>
    </sheetNames>
    <sheetDataSet>
      <sheetData sheetId="0"/>
      <sheetData sheetId="1">
        <row r="9">
          <cell r="A9" t="str">
            <v>Australia</v>
          </cell>
          <cell r="B9">
            <v>2</v>
          </cell>
          <cell r="C9" t="str">
            <v>m</v>
          </cell>
          <cell r="D9" t="str">
            <v>m</v>
          </cell>
          <cell r="E9" t="str">
            <v>m</v>
          </cell>
          <cell r="F9">
            <v>70.238104154294533</v>
          </cell>
          <cell r="G9">
            <v>65.725277614084533</v>
          </cell>
          <cell r="H9">
            <v>74.998417015607615</v>
          </cell>
          <cell r="I9">
            <v>48.570691638283201</v>
          </cell>
          <cell r="J9">
            <v>46.925374112113694</v>
          </cell>
          <cell r="K9">
            <v>50.060489665530248</v>
          </cell>
          <cell r="L9">
            <v>70.238104154294533</v>
          </cell>
          <cell r="M9">
            <v>65.725277614084533</v>
          </cell>
          <cell r="N9">
            <v>74.998417015607615</v>
          </cell>
          <cell r="O9" t="str">
            <v>a</v>
          </cell>
          <cell r="P9" t="str">
            <v>a</v>
          </cell>
          <cell r="Q9" t="str">
            <v>a</v>
          </cell>
          <cell r="R9">
            <v>48.570691638283201</v>
          </cell>
          <cell r="S9">
            <v>46.925374112113694</v>
          </cell>
          <cell r="T9">
            <v>50.060489665530248</v>
          </cell>
          <cell r="U9" t="str">
            <v>a</v>
          </cell>
          <cell r="V9" t="str">
            <v>a</v>
          </cell>
          <cell r="W9" t="str">
            <v>a</v>
          </cell>
        </row>
        <row r="10">
          <cell r="A10" t="str">
            <v>Austria</v>
          </cell>
          <cell r="C10" t="str">
            <v>m</v>
          </cell>
          <cell r="D10" t="str">
            <v>m</v>
          </cell>
          <cell r="E10" t="str">
            <v>m</v>
          </cell>
          <cell r="F10">
            <v>18.197819484262101</v>
          </cell>
          <cell r="G10">
            <v>14.620205368564401</v>
          </cell>
          <cell r="H10">
            <v>21.996771183492701</v>
          </cell>
          <cell r="I10">
            <v>76.2767334203769</v>
          </cell>
          <cell r="J10">
            <v>86.299503386110402</v>
          </cell>
          <cell r="K10">
            <v>65.864598340843401</v>
          </cell>
          <cell r="L10">
            <v>18.242810931707002</v>
          </cell>
          <cell r="M10">
            <v>14.6891616386017</v>
          </cell>
          <cell r="N10">
            <v>22.016766003416102</v>
          </cell>
          <cell r="O10">
            <v>54.800401270610301</v>
          </cell>
          <cell r="P10">
            <v>61.689066224824998</v>
          </cell>
          <cell r="Q10">
            <v>47.726622216645502</v>
          </cell>
          <cell r="R10">
            <v>0.80334123921837697</v>
          </cell>
          <cell r="S10">
            <v>0.67424006416775994</v>
          </cell>
          <cell r="T10">
            <v>0.93305800502087199</v>
          </cell>
          <cell r="U10">
            <v>20.627999463103301</v>
          </cell>
          <cell r="V10">
            <v>23.867240827080401</v>
          </cell>
          <cell r="W10">
            <v>17.1849232992537</v>
          </cell>
        </row>
        <row r="11">
          <cell r="A11" t="str">
            <v>Belgium</v>
          </cell>
          <cell r="C11" t="str">
            <v>m</v>
          </cell>
          <cell r="D11" t="str">
            <v>m</v>
          </cell>
          <cell r="E11" t="str">
            <v>m</v>
          </cell>
          <cell r="F11">
            <v>35.813913070744498</v>
          </cell>
          <cell r="G11">
            <v>31.1016866488301</v>
          </cell>
          <cell r="H11">
            <v>40.745977683850199</v>
          </cell>
          <cell r="I11">
            <v>69.024284091201906</v>
          </cell>
          <cell r="J11">
            <v>63.2437846251037</v>
          </cell>
          <cell r="K11">
            <v>74.915277442694006</v>
          </cell>
          <cell r="L11">
            <v>60.124543614283297</v>
          </cell>
          <cell r="M11">
            <v>55.300998369864402</v>
          </cell>
          <cell r="N11">
            <v>65.190115054346904</v>
          </cell>
          <cell r="O11" t="str">
            <v>a</v>
          </cell>
          <cell r="P11" t="str">
            <v>a</v>
          </cell>
          <cell r="Q11" t="str">
            <v>a</v>
          </cell>
          <cell r="R11">
            <v>20.202590459975301</v>
          </cell>
          <cell r="S11">
            <v>21.626764151555498</v>
          </cell>
          <cell r="T11">
            <v>18.734132004364699</v>
          </cell>
          <cell r="U11">
            <v>24.511063087687798</v>
          </cell>
          <cell r="V11">
            <v>17.4177087525138</v>
          </cell>
          <cell r="W11">
            <v>31.737008067832601</v>
          </cell>
        </row>
        <row r="12">
          <cell r="A12" t="str">
            <v>Canada</v>
          </cell>
          <cell r="B12">
            <v>2</v>
          </cell>
          <cell r="C12">
            <v>80.533422972446601</v>
          </cell>
          <cell r="D12">
            <v>77.364721445075801</v>
          </cell>
          <cell r="E12">
            <v>83.844031639047301</v>
          </cell>
          <cell r="F12">
            <v>77.901632386906897</v>
          </cell>
          <cell r="G12">
            <v>74.199318457160103</v>
          </cell>
          <cell r="H12">
            <v>81.768754033883496</v>
          </cell>
          <cell r="I12">
            <v>2.9848696040933702</v>
          </cell>
          <cell r="J12">
            <v>3.5210980825666698</v>
          </cell>
          <cell r="K12">
            <v>2.4249051816149598</v>
          </cell>
          <cell r="L12">
            <v>77.901632386906897</v>
          </cell>
          <cell r="M12">
            <v>74.199318457160103</v>
          </cell>
          <cell r="N12">
            <v>81.768754033883496</v>
          </cell>
          <cell r="O12" t="str">
            <v>a</v>
          </cell>
          <cell r="P12" t="str">
            <v>a</v>
          </cell>
          <cell r="Q12" t="str">
            <v>a</v>
          </cell>
          <cell r="R12">
            <v>2.9848696040933702</v>
          </cell>
          <cell r="S12">
            <v>3.5210980825666698</v>
          </cell>
          <cell r="T12">
            <v>2.4249051816149598</v>
          </cell>
          <cell r="U12" t="str">
            <v>a</v>
          </cell>
          <cell r="V12" t="str">
            <v>a</v>
          </cell>
          <cell r="W12" t="str">
            <v>a</v>
          </cell>
        </row>
        <row r="13">
          <cell r="A13" t="str">
            <v>Chile</v>
          </cell>
          <cell r="C13">
            <v>83.302163449085</v>
          </cell>
          <cell r="D13">
            <v>80.422416262833394</v>
          </cell>
          <cell r="E13">
            <v>86.262262144168901</v>
          </cell>
          <cell r="F13">
            <v>53.019578041657901</v>
          </cell>
          <cell r="G13">
            <v>50.472398835275897</v>
          </cell>
          <cell r="H13">
            <v>55.636646974794097</v>
          </cell>
          <cell r="I13">
            <v>30.282585407427099</v>
          </cell>
          <cell r="J13">
            <v>29.950017427557501</v>
          </cell>
          <cell r="K13">
            <v>30.6256151693748</v>
          </cell>
          <cell r="L13">
            <v>83.302163449085</v>
          </cell>
          <cell r="M13">
            <v>80.422416262833394</v>
          </cell>
          <cell r="N13">
            <v>86.262262144168901</v>
          </cell>
          <cell r="O13" t="str">
            <v>a</v>
          </cell>
          <cell r="P13" t="str">
            <v>a</v>
          </cell>
          <cell r="Q13" t="str">
            <v>a</v>
          </cell>
          <cell r="R13" t="str">
            <v>a</v>
          </cell>
          <cell r="S13" t="str">
            <v>a</v>
          </cell>
          <cell r="T13" t="str">
            <v>a</v>
          </cell>
          <cell r="U13" t="str">
            <v>a</v>
          </cell>
          <cell r="V13" t="str">
            <v>a</v>
          </cell>
          <cell r="W13" t="str">
            <v>a</v>
          </cell>
        </row>
        <row r="14">
          <cell r="A14" t="str">
            <v>Czech Republic</v>
          </cell>
          <cell r="C14">
            <v>79.205619897474804</v>
          </cell>
          <cell r="D14">
            <v>76.318011465477696</v>
          </cell>
          <cell r="E14">
            <v>82.243485849644699</v>
          </cell>
          <cell r="F14">
            <v>22.285089208253201</v>
          </cell>
          <cell r="G14">
            <v>17.135651712237902</v>
          </cell>
          <cell r="H14">
            <v>27.677647531236001</v>
          </cell>
          <cell r="I14">
            <v>57.153560915937099</v>
          </cell>
          <cell r="J14">
            <v>59.369420307106303</v>
          </cell>
          <cell r="K14">
            <v>54.811518077594499</v>
          </cell>
          <cell r="L14">
            <v>57.394289162988898</v>
          </cell>
          <cell r="M14">
            <v>48.964693389965497</v>
          </cell>
          <cell r="N14">
            <v>66.221872152465707</v>
          </cell>
          <cell r="O14" t="str">
            <v>n</v>
          </cell>
          <cell r="P14" t="str">
            <v>n</v>
          </cell>
          <cell r="Q14" t="str">
            <v>n</v>
          </cell>
          <cell r="R14">
            <v>21.244695898161201</v>
          </cell>
          <cell r="S14">
            <v>26.998274014998199</v>
          </cell>
          <cell r="T14">
            <v>15.163476811297899</v>
          </cell>
          <cell r="U14" t="str">
            <v>a</v>
          </cell>
          <cell r="V14" t="str">
            <v>a</v>
          </cell>
          <cell r="W14" t="str">
            <v>a</v>
          </cell>
        </row>
        <row r="15">
          <cell r="A15" t="str">
            <v>Denmark</v>
          </cell>
          <cell r="C15">
            <v>86.274052504337504</v>
          </cell>
          <cell r="D15">
            <v>83.747582723184706</v>
          </cell>
          <cell r="E15">
            <v>88.934661572589206</v>
          </cell>
          <cell r="F15">
            <v>57.012717860863098</v>
          </cell>
          <cell r="G15">
            <v>48.3306766550551</v>
          </cell>
          <cell r="H15">
            <v>66.148696370207105</v>
          </cell>
          <cell r="I15">
            <v>46.5803343134248</v>
          </cell>
          <cell r="J15">
            <v>49.1852600242253</v>
          </cell>
          <cell r="K15">
            <v>43.738836108240299</v>
          </cell>
          <cell r="L15">
            <v>57.012717860863098</v>
          </cell>
          <cell r="M15">
            <v>48.3306766550551</v>
          </cell>
          <cell r="N15">
            <v>66.148696370207105</v>
          </cell>
          <cell r="O15" t="str">
            <v>a</v>
          </cell>
          <cell r="P15" t="str">
            <v>a</v>
          </cell>
          <cell r="Q15" t="str">
            <v>a</v>
          </cell>
          <cell r="R15">
            <v>46.314742660762697</v>
          </cell>
          <cell r="S15">
            <v>48.739508843658001</v>
          </cell>
          <cell r="T15">
            <v>43.656425454110803</v>
          </cell>
          <cell r="U15" t="str">
            <v>n</v>
          </cell>
          <cell r="V15" t="str">
            <v>n</v>
          </cell>
          <cell r="W15" t="str">
            <v>n</v>
          </cell>
        </row>
        <row r="16">
          <cell r="A16" t="str">
            <v>Estonia</v>
          </cell>
          <cell r="C16" t="str">
            <v>m</v>
          </cell>
          <cell r="D16" t="str">
            <v>m</v>
          </cell>
          <cell r="E16" t="str">
            <v>m</v>
          </cell>
          <cell r="F16">
            <v>57.669865545767898</v>
          </cell>
          <cell r="G16">
            <v>45.7659799309398</v>
          </cell>
          <cell r="H16">
            <v>70.144892075905204</v>
          </cell>
          <cell r="I16">
            <v>19.886232580268601</v>
          </cell>
          <cell r="J16">
            <v>24.751535346513499</v>
          </cell>
          <cell r="K16">
            <v>14.7768770224521</v>
          </cell>
          <cell r="L16">
            <v>57.669865545767898</v>
          </cell>
          <cell r="M16">
            <v>45.7659799309398</v>
          </cell>
          <cell r="N16">
            <v>70.144892075905204</v>
          </cell>
          <cell r="O16">
            <v>18.346603792137401</v>
          </cell>
          <cell r="P16">
            <v>22.591550385073901</v>
          </cell>
          <cell r="Q16">
            <v>13.8766067167905</v>
          </cell>
          <cell r="R16" t="str">
            <v>a</v>
          </cell>
          <cell r="S16" t="str">
            <v>a</v>
          </cell>
          <cell r="T16" t="str">
            <v>a</v>
          </cell>
          <cell r="U16">
            <v>1.53962878813124</v>
          </cell>
          <cell r="V16">
            <v>2.1599849614395499</v>
          </cell>
          <cell r="W16">
            <v>0.90027030566154898</v>
          </cell>
        </row>
        <row r="17">
          <cell r="A17" t="str">
            <v>Finland</v>
          </cell>
          <cell r="C17">
            <v>93.323653375394301</v>
          </cell>
          <cell r="D17">
            <v>90.012072377668403</v>
          </cell>
          <cell r="E17">
            <v>96.794675365505299</v>
          </cell>
          <cell r="F17">
            <v>46.021619276197598</v>
          </cell>
          <cell r="G17">
            <v>37.5503188503262</v>
          </cell>
          <cell r="H17">
            <v>54.911462959840001</v>
          </cell>
          <cell r="I17">
            <v>93.853186774398907</v>
          </cell>
          <cell r="J17">
            <v>88.700072513279906</v>
          </cell>
          <cell r="K17">
            <v>99.241101558963194</v>
          </cell>
          <cell r="L17">
            <v>93.323653375394301</v>
          </cell>
          <cell r="M17">
            <v>90.012072377668403</v>
          </cell>
          <cell r="N17">
            <v>96.794675365505299</v>
          </cell>
          <cell r="O17" t="str">
            <v>a</v>
          </cell>
          <cell r="P17" t="str">
            <v>a</v>
          </cell>
          <cell r="Q17" t="str">
            <v>a</v>
          </cell>
          <cell r="R17" t="str">
            <v>a</v>
          </cell>
          <cell r="S17" t="str">
            <v>a</v>
          </cell>
          <cell r="T17" t="str">
            <v>a</v>
          </cell>
          <cell r="U17" t="str">
            <v>a</v>
          </cell>
          <cell r="V17" t="str">
            <v>a</v>
          </cell>
          <cell r="W17" t="str">
            <v>a</v>
          </cell>
        </row>
        <row r="18">
          <cell r="A18" t="str">
            <v>France</v>
          </cell>
          <cell r="C18" t="str">
            <v>m</v>
          </cell>
          <cell r="D18" t="str">
            <v>m</v>
          </cell>
          <cell r="E18" t="str">
            <v>m</v>
          </cell>
          <cell r="F18">
            <v>51.276287708896398</v>
          </cell>
          <cell r="G18">
            <v>44.826875916766902</v>
          </cell>
          <cell r="H18">
            <v>58.004526649908897</v>
          </cell>
          <cell r="I18">
            <v>65.0369507501334</v>
          </cell>
          <cell r="J18">
            <v>64.560275911922503</v>
          </cell>
          <cell r="K18">
            <v>65.298670876735898</v>
          </cell>
          <cell r="L18">
            <v>51.276287708896398</v>
          </cell>
          <cell r="M18">
            <v>44.826875916766902</v>
          </cell>
          <cell r="N18">
            <v>58.004526649908897</v>
          </cell>
          <cell r="O18">
            <v>14.3708057215116</v>
          </cell>
          <cell r="P18">
            <v>16.003180975672102</v>
          </cell>
          <cell r="Q18">
            <v>12.6742432152319</v>
          </cell>
          <cell r="R18">
            <v>3.8103581848138099</v>
          </cell>
          <cell r="S18">
            <v>3.2443976746431602</v>
          </cell>
          <cell r="T18">
            <v>4.3835097091021797</v>
          </cell>
          <cell r="U18">
            <v>46.855786843807998</v>
          </cell>
          <cell r="V18">
            <v>45.312697261607298</v>
          </cell>
          <cell r="W18">
            <v>48.240917952401901</v>
          </cell>
        </row>
        <row r="19">
          <cell r="A19" t="str">
            <v>Germany</v>
          </cell>
          <cell r="C19">
            <v>86.583153953844004</v>
          </cell>
          <cell r="D19">
            <v>87.186425098653999</v>
          </cell>
          <cell r="E19">
            <v>85.950859148049403</v>
          </cell>
          <cell r="F19">
            <v>39.919133389994599</v>
          </cell>
          <cell r="G19">
            <v>35.495627733821799</v>
          </cell>
          <cell r="H19">
            <v>44.555456001913598</v>
          </cell>
          <cell r="I19">
            <v>46.759587028428598</v>
          </cell>
          <cell r="J19">
            <v>51.7711463318171</v>
          </cell>
          <cell r="K19">
            <v>41.506919229338202</v>
          </cell>
          <cell r="L19">
            <v>39.919133389994599</v>
          </cell>
          <cell r="M19">
            <v>35.495627733821799</v>
          </cell>
          <cell r="N19">
            <v>44.555456001913598</v>
          </cell>
          <cell r="O19">
            <v>46.099542680257002</v>
          </cell>
          <cell r="P19">
            <v>50.959040687953298</v>
          </cell>
          <cell r="Q19">
            <v>41.006251917936297</v>
          </cell>
          <cell r="R19" t="str">
            <v>a</v>
          </cell>
          <cell r="S19" t="str">
            <v>a</v>
          </cell>
          <cell r="T19" t="str">
            <v>a</v>
          </cell>
          <cell r="U19">
            <v>0.66004434817159896</v>
          </cell>
          <cell r="V19">
            <v>0.81210564386372297</v>
          </cell>
          <cell r="W19">
            <v>0.50066731140183696</v>
          </cell>
        </row>
        <row r="20">
          <cell r="A20" t="str">
            <v>Greece</v>
          </cell>
          <cell r="C20">
            <v>94.149008199384994</v>
          </cell>
          <cell r="D20">
            <v>92.021595005226402</v>
          </cell>
          <cell r="E20">
            <v>96.342117640883899</v>
          </cell>
          <cell r="F20">
            <v>66.297173512628106</v>
          </cell>
          <cell r="G20">
            <v>58.510345728665399</v>
          </cell>
          <cell r="H20">
            <v>74.538495423846499</v>
          </cell>
          <cell r="I20">
            <v>27.953633374724099</v>
          </cell>
          <cell r="J20">
            <v>33.595661499928099</v>
          </cell>
          <cell r="K20">
            <v>21.924279384715899</v>
          </cell>
          <cell r="L20">
            <v>66.297173512628106</v>
          </cell>
          <cell r="M20">
            <v>58.510345728665399</v>
          </cell>
          <cell r="N20">
            <v>74.538495423846499</v>
          </cell>
          <cell r="O20" t="str">
            <v>a</v>
          </cell>
          <cell r="P20" t="str">
            <v>a</v>
          </cell>
          <cell r="Q20" t="str">
            <v>a</v>
          </cell>
          <cell r="R20">
            <v>27.953633374724099</v>
          </cell>
          <cell r="S20">
            <v>33.595661499928099</v>
          </cell>
          <cell r="T20">
            <v>21.924279384715899</v>
          </cell>
          <cell r="U20" t="str">
            <v>x(16)</v>
          </cell>
          <cell r="V20" t="str">
            <v>x(17)</v>
          </cell>
          <cell r="W20" t="str">
            <v>x(18)</v>
          </cell>
        </row>
        <row r="21">
          <cell r="A21" t="str">
            <v>Hungary</v>
          </cell>
          <cell r="C21">
            <v>85.575075921753395</v>
          </cell>
          <cell r="D21">
            <v>82.003041397774794</v>
          </cell>
          <cell r="E21">
            <v>89.3039912207512</v>
          </cell>
          <cell r="F21">
            <v>69.147703098137995</v>
          </cell>
          <cell r="G21">
            <v>61.862352654873398</v>
          </cell>
          <cell r="H21">
            <v>76.764996070387298</v>
          </cell>
          <cell r="I21">
            <v>17.301942271260099</v>
          </cell>
          <cell r="J21">
            <v>21.0655526194389</v>
          </cell>
          <cell r="K21">
            <v>13.3607410597757</v>
          </cell>
          <cell r="L21">
            <v>69.147703098137995</v>
          </cell>
          <cell r="M21">
            <v>61.862352654873398</v>
          </cell>
          <cell r="N21">
            <v>76.764996070387298</v>
          </cell>
          <cell r="O21" t="str">
            <v>a</v>
          </cell>
          <cell r="P21" t="str">
            <v>a</v>
          </cell>
          <cell r="Q21" t="str">
            <v>a</v>
          </cell>
          <cell r="R21">
            <v>17.301942271260099</v>
          </cell>
          <cell r="S21">
            <v>21.0655526194389</v>
          </cell>
          <cell r="T21">
            <v>13.3607410597757</v>
          </cell>
          <cell r="U21" t="str">
            <v>x(16)</v>
          </cell>
          <cell r="V21" t="str">
            <v>x(17)</v>
          </cell>
          <cell r="W21" t="str">
            <v>x(18)</v>
          </cell>
        </row>
        <row r="22">
          <cell r="A22" t="str">
            <v>Iceland</v>
          </cell>
          <cell r="C22">
            <v>87.854736925813896</v>
          </cell>
          <cell r="D22">
            <v>75.775247449186296</v>
          </cell>
          <cell r="E22">
            <v>100.575998952853</v>
          </cell>
          <cell r="F22">
            <v>68.793176091532203</v>
          </cell>
          <cell r="G22">
            <v>57.514080035896299</v>
          </cell>
          <cell r="H22">
            <v>80.641645061023297</v>
          </cell>
          <cell r="I22">
            <v>53.939117419502402</v>
          </cell>
          <cell r="J22">
            <v>52.924717298025698</v>
          </cell>
          <cell r="K22">
            <v>55.049489242228297</v>
          </cell>
          <cell r="L22">
            <v>65.492022550164805</v>
          </cell>
          <cell r="M22">
            <v>53.937434149843597</v>
          </cell>
          <cell r="N22">
            <v>77.633466439313196</v>
          </cell>
          <cell r="O22">
            <v>2.2131228550576201</v>
          </cell>
          <cell r="P22">
            <v>1.1056204768734901</v>
          </cell>
          <cell r="Q22">
            <v>3.3723901159843002</v>
          </cell>
          <cell r="R22">
            <v>37.208606937248199</v>
          </cell>
          <cell r="S22">
            <v>42.244271801287098</v>
          </cell>
          <cell r="T22">
            <v>31.9207749544824</v>
          </cell>
          <cell r="U22">
            <v>17.818541168564099</v>
          </cell>
          <cell r="V22">
            <v>13.151470905917799</v>
          </cell>
          <cell r="W22">
            <v>22.764502793471799</v>
          </cell>
        </row>
        <row r="23">
          <cell r="A23" t="str">
            <v>Ireland</v>
          </cell>
          <cell r="C23">
            <v>93.767328018511094</v>
          </cell>
          <cell r="D23">
            <v>92.647210036253</v>
          </cell>
          <cell r="E23">
            <v>94.944351689477102</v>
          </cell>
          <cell r="F23">
            <v>71.961034589454201</v>
          </cell>
          <cell r="G23">
            <v>73.350936238437697</v>
          </cell>
          <cell r="H23">
            <v>70.556434282542597</v>
          </cell>
          <cell r="I23">
            <v>68.371211165733996</v>
          </cell>
          <cell r="J23">
            <v>53.387675595406002</v>
          </cell>
          <cell r="K23">
            <v>83.309795015408994</v>
          </cell>
          <cell r="L23">
            <v>99.396671461518295</v>
          </cell>
          <cell r="M23">
            <v>98.128887298971193</v>
          </cell>
          <cell r="N23">
            <v>100.714006345011</v>
          </cell>
          <cell r="O23" t="str">
            <v>a</v>
          </cell>
          <cell r="P23" t="str">
            <v>a</v>
          </cell>
          <cell r="Q23" t="str">
            <v>a</v>
          </cell>
          <cell r="R23">
            <v>6.1215941030214998</v>
          </cell>
          <cell r="S23">
            <v>6.5182851929943304</v>
          </cell>
          <cell r="T23">
            <v>5.7235562384695999</v>
          </cell>
          <cell r="U23">
            <v>34.813980190648401</v>
          </cell>
          <cell r="V23">
            <v>22.0914393418782</v>
          </cell>
          <cell r="W23">
            <v>47.428666714470502</v>
          </cell>
        </row>
        <row r="24">
          <cell r="A24" t="str">
            <v>Israel</v>
          </cell>
          <cell r="C24">
            <v>91.816580726159501</v>
          </cell>
          <cell r="D24">
            <v>87.519939089139299</v>
          </cell>
          <cell r="E24">
            <v>96.322349756608006</v>
          </cell>
          <cell r="F24">
            <v>58.260349460939899</v>
          </cell>
          <cell r="G24">
            <v>52.162714645010603</v>
          </cell>
          <cell r="H24">
            <v>64.651987005960706</v>
          </cell>
          <cell r="I24">
            <v>33.556231265219601</v>
          </cell>
          <cell r="J24">
            <v>35.357224444128697</v>
          </cell>
          <cell r="K24">
            <v>31.6703627506473</v>
          </cell>
          <cell r="L24">
            <v>89.354592441495001</v>
          </cell>
          <cell r="M24">
            <v>83.456888211346495</v>
          </cell>
          <cell r="N24">
            <v>95.539739806849795</v>
          </cell>
          <cell r="O24" t="str">
            <v>a</v>
          </cell>
          <cell r="P24" t="str">
            <v>a</v>
          </cell>
          <cell r="Q24" t="str">
            <v>a</v>
          </cell>
          <cell r="R24">
            <v>2.4619882846645802</v>
          </cell>
          <cell r="S24">
            <v>4.0630508777927901</v>
          </cell>
          <cell r="T24">
            <v>0.78260994975821996</v>
          </cell>
          <cell r="U24" t="str">
            <v>a</v>
          </cell>
          <cell r="V24" t="str">
            <v>a</v>
          </cell>
          <cell r="W24" t="str">
            <v>a</v>
          </cell>
        </row>
        <row r="25">
          <cell r="A25" t="str">
            <v>Italy</v>
          </cell>
          <cell r="C25">
            <v>83.222788707050398</v>
          </cell>
          <cell r="D25">
            <v>80.783944951183997</v>
          </cell>
          <cell r="E25">
            <v>85.825606527167395</v>
          </cell>
          <cell r="F25">
            <v>35.604159856465898</v>
          </cell>
          <cell r="G25">
            <v>25.4892980726136</v>
          </cell>
          <cell r="H25">
            <v>46.386402146238503</v>
          </cell>
          <cell r="I25">
            <v>60.251488334407597</v>
          </cell>
          <cell r="J25">
            <v>67.494174813369398</v>
          </cell>
          <cell r="K25">
            <v>52.521844568743198</v>
          </cell>
          <cell r="L25">
            <v>74.122697900544395</v>
          </cell>
          <cell r="M25">
            <v>69.790749624595094</v>
          </cell>
          <cell r="N25">
            <v>78.768048799599399</v>
          </cell>
          <cell r="O25">
            <v>1.05595938541275</v>
          </cell>
          <cell r="P25">
            <v>0.826438323630038</v>
          </cell>
          <cell r="Q25">
            <v>1.3009121456144701</v>
          </cell>
          <cell r="R25" t="str">
            <v>a</v>
          </cell>
          <cell r="S25" t="str">
            <v>a</v>
          </cell>
          <cell r="T25" t="str">
            <v>a</v>
          </cell>
          <cell r="U25">
            <v>20.324326655597002</v>
          </cell>
          <cell r="V25">
            <v>22.131229466177</v>
          </cell>
          <cell r="W25">
            <v>18.4095801018142</v>
          </cell>
        </row>
        <row r="26">
          <cell r="A26" t="str">
            <v>Japan</v>
          </cell>
          <cell r="C26">
            <v>95.565841584158406</v>
          </cell>
          <cell r="D26">
            <v>94.830064308681699</v>
          </cell>
          <cell r="E26">
            <v>96.341525423728797</v>
          </cell>
          <cell r="F26">
            <v>72.738366336633703</v>
          </cell>
          <cell r="G26">
            <v>69.651446945337597</v>
          </cell>
          <cell r="H26">
            <v>75.9927118644068</v>
          </cell>
          <cell r="I26">
            <v>22.827475247524799</v>
          </cell>
          <cell r="J26">
            <v>25.178617363344099</v>
          </cell>
          <cell r="K26">
            <v>20.348813559322</v>
          </cell>
          <cell r="L26">
            <v>72.738366336633703</v>
          </cell>
          <cell r="M26">
            <v>69.651446945337597</v>
          </cell>
          <cell r="N26">
            <v>75.9927118644068</v>
          </cell>
          <cell r="O26">
            <v>0.93358085808580904</v>
          </cell>
          <cell r="P26">
            <v>1.5281350482315099</v>
          </cell>
          <cell r="Q26" t="str">
            <v>n</v>
          </cell>
          <cell r="R26">
            <v>21.893894389438898</v>
          </cell>
          <cell r="S26">
            <v>23.650482315112502</v>
          </cell>
          <cell r="T26">
            <v>20.0420338983051</v>
          </cell>
          <cell r="U26" t="str">
            <v>x(16)</v>
          </cell>
          <cell r="V26" t="str">
            <v>x(17)</v>
          </cell>
          <cell r="W26" t="str">
            <v>x(18)</v>
          </cell>
        </row>
        <row r="27">
          <cell r="A27" t="str">
            <v>Korea</v>
          </cell>
          <cell r="C27">
            <v>93.999272621258001</v>
          </cell>
          <cell r="D27">
            <v>93.383824466767393</v>
          </cell>
          <cell r="E27">
            <v>94.690508940852794</v>
          </cell>
          <cell r="F27">
            <v>70.954765582322594</v>
          </cell>
          <cell r="G27">
            <v>69.956940582457307</v>
          </cell>
          <cell r="H27">
            <v>72.075465799674902</v>
          </cell>
          <cell r="I27">
            <v>23.0445070389354</v>
          </cell>
          <cell r="J27">
            <v>23.4268838843102</v>
          </cell>
          <cell r="K27">
            <v>22.6150431411779</v>
          </cell>
          <cell r="L27">
            <v>70.954765582322594</v>
          </cell>
          <cell r="M27">
            <v>69.956940582457307</v>
          </cell>
          <cell r="N27">
            <v>72.075465799674902</v>
          </cell>
          <cell r="O27" t="str">
            <v>a</v>
          </cell>
          <cell r="P27" t="str">
            <v>a</v>
          </cell>
          <cell r="Q27" t="str">
            <v>a</v>
          </cell>
          <cell r="R27">
            <v>23.0445070389354</v>
          </cell>
          <cell r="S27">
            <v>23.4268838843102</v>
          </cell>
          <cell r="T27">
            <v>22.6150431411779</v>
          </cell>
          <cell r="U27" t="str">
            <v>a</v>
          </cell>
          <cell r="V27" t="str">
            <v>a</v>
          </cell>
          <cell r="W27" t="str">
            <v>a</v>
          </cell>
        </row>
        <row r="28">
          <cell r="A28" t="str">
            <v>Luxembourg</v>
          </cell>
          <cell r="C28">
            <v>69.709596325273793</v>
          </cell>
          <cell r="D28">
            <v>66.529965632854697</v>
          </cell>
          <cell r="E28">
            <v>73.154888759403804</v>
          </cell>
          <cell r="F28">
            <v>30.449016697072299</v>
          </cell>
          <cell r="G28">
            <v>27.114136987582899</v>
          </cell>
          <cell r="H28">
            <v>34.085720875431299</v>
          </cell>
          <cell r="I28">
            <v>41.420366598672999</v>
          </cell>
          <cell r="J28">
            <v>42.236417508577098</v>
          </cell>
          <cell r="K28">
            <v>40.548443870252598</v>
          </cell>
          <cell r="L28">
            <v>43.570277868182799</v>
          </cell>
          <cell r="M28">
            <v>36.865066173510797</v>
          </cell>
          <cell r="N28">
            <v>50.739460417514202</v>
          </cell>
          <cell r="O28">
            <v>7.0109123709974499</v>
          </cell>
          <cell r="P28">
            <v>8.3515967475775508</v>
          </cell>
          <cell r="Q28">
            <v>5.6040577702482297</v>
          </cell>
          <cell r="R28">
            <v>19.6089540933596</v>
          </cell>
          <cell r="S28">
            <v>21.780325465249302</v>
          </cell>
          <cell r="T28">
            <v>17.323078305641701</v>
          </cell>
          <cell r="U28">
            <v>1.6792389632055</v>
          </cell>
          <cell r="V28">
            <v>2.3535661098224399</v>
          </cell>
          <cell r="W28">
            <v>0.96756825227975796</v>
          </cell>
        </row>
        <row r="29">
          <cell r="A29" t="str">
            <v>Mexico</v>
          </cell>
          <cell r="C29">
            <v>47.015721571363102</v>
          </cell>
          <cell r="D29">
            <v>43.3518632264365</v>
          </cell>
          <cell r="E29">
            <v>50.7110368648503</v>
          </cell>
          <cell r="F29">
            <v>43.031374431002298</v>
          </cell>
          <cell r="G29">
            <v>39.3885240062774</v>
          </cell>
          <cell r="H29">
            <v>46.7102930017464</v>
          </cell>
          <cell r="I29">
            <v>3.98434714036074</v>
          </cell>
          <cell r="J29">
            <v>3.9633392201591402</v>
          </cell>
          <cell r="K29">
            <v>4.0007438631039598</v>
          </cell>
          <cell r="L29">
            <v>43.031374431002298</v>
          </cell>
          <cell r="M29">
            <v>39.3885240062774</v>
          </cell>
          <cell r="N29">
            <v>46.7102930017464</v>
          </cell>
          <cell r="O29" t="str">
            <v>a</v>
          </cell>
          <cell r="P29" t="str">
            <v>a</v>
          </cell>
          <cell r="Q29" t="str">
            <v>a</v>
          </cell>
          <cell r="R29">
            <v>3.98434714036074</v>
          </cell>
          <cell r="S29">
            <v>3.9633392201591402</v>
          </cell>
          <cell r="T29">
            <v>4.0007438631039598</v>
          </cell>
          <cell r="U29" t="str">
            <v>a</v>
          </cell>
          <cell r="V29" t="str">
            <v>a</v>
          </cell>
          <cell r="W29" t="str">
            <v>a</v>
          </cell>
        </row>
        <row r="30">
          <cell r="A30" t="str">
            <v>Netherlands</v>
          </cell>
          <cell r="C30" t="str">
            <v>m</v>
          </cell>
          <cell r="D30" t="str">
            <v>m</v>
          </cell>
          <cell r="E30" t="str">
            <v>m</v>
          </cell>
          <cell r="F30">
            <v>38.823362126989302</v>
          </cell>
          <cell r="G30">
            <v>35.780112658282299</v>
          </cell>
          <cell r="H30">
            <v>42.022224454020197</v>
          </cell>
          <cell r="I30">
            <v>85.021705685234807</v>
          </cell>
          <cell r="J30">
            <v>76.470665508409198</v>
          </cell>
          <cell r="K30">
            <v>93.584468833124305</v>
          </cell>
          <cell r="L30">
            <v>66.782766651368405</v>
          </cell>
          <cell r="M30">
            <v>59.875135172368999</v>
          </cell>
          <cell r="N30">
            <v>73.965352513239694</v>
          </cell>
          <cell r="O30" t="str">
            <v>a</v>
          </cell>
          <cell r="P30" t="str">
            <v>a</v>
          </cell>
          <cell r="Q30" t="str">
            <v>a</v>
          </cell>
          <cell r="R30">
            <v>57.062301160855696</v>
          </cell>
          <cell r="S30">
            <v>52.375642994322497</v>
          </cell>
          <cell r="T30">
            <v>61.641340773904801</v>
          </cell>
          <cell r="U30" t="str">
            <v>a</v>
          </cell>
          <cell r="V30" t="str">
            <v>a</v>
          </cell>
          <cell r="W30" t="str">
            <v>a</v>
          </cell>
        </row>
        <row r="31">
          <cell r="A31" t="str">
            <v>New Zealand</v>
          </cell>
          <cell r="C31" t="str">
            <v>m</v>
          </cell>
          <cell r="D31" t="str">
            <v>m</v>
          </cell>
          <cell r="E31" t="str">
            <v>m</v>
          </cell>
          <cell r="F31" t="str">
            <v>m</v>
          </cell>
          <cell r="G31" t="str">
            <v>m</v>
          </cell>
          <cell r="H31" t="str">
            <v>m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 t="str">
            <v>m</v>
          </cell>
          <cell r="O31" t="str">
            <v>m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</row>
        <row r="32">
          <cell r="A32" t="str">
            <v>Norway</v>
          </cell>
          <cell r="C32">
            <v>87.212390658783903</v>
          </cell>
          <cell r="D32">
            <v>83.705419115137801</v>
          </cell>
          <cell r="E32">
            <v>91.082380480137601</v>
          </cell>
          <cell r="F32">
            <v>59.850071818402498</v>
          </cell>
          <cell r="G32">
            <v>49.1454494984078</v>
          </cell>
          <cell r="H32">
            <v>71.2297092789549</v>
          </cell>
          <cell r="I32">
            <v>35.899636676578602</v>
          </cell>
          <cell r="J32">
            <v>44.230882476687199</v>
          </cell>
          <cell r="K32">
            <v>27.211336537963</v>
          </cell>
          <cell r="L32">
            <v>59.850071818402498</v>
          </cell>
          <cell r="M32">
            <v>49.1454494984078</v>
          </cell>
          <cell r="N32">
            <v>71.2297092789549</v>
          </cell>
          <cell r="O32" t="str">
            <v>a</v>
          </cell>
          <cell r="P32" t="str">
            <v>a</v>
          </cell>
          <cell r="Q32" t="str">
            <v>a</v>
          </cell>
          <cell r="R32">
            <v>35.899636676578602</v>
          </cell>
          <cell r="S32">
            <v>44.230882476687199</v>
          </cell>
          <cell r="T32">
            <v>27.211336537963</v>
          </cell>
          <cell r="U32" t="str">
            <v>m</v>
          </cell>
          <cell r="V32" t="str">
            <v>m</v>
          </cell>
          <cell r="W32" t="str">
            <v>m</v>
          </cell>
        </row>
        <row r="33">
          <cell r="A33" t="str">
            <v>Poland</v>
          </cell>
          <cell r="C33">
            <v>83.513514842076702</v>
          </cell>
          <cell r="D33">
            <v>79.581042136854407</v>
          </cell>
          <cell r="E33">
            <v>87.627235262326096</v>
          </cell>
          <cell r="F33">
            <v>52.006018001143403</v>
          </cell>
          <cell r="G33">
            <v>39.834143837409798</v>
          </cell>
          <cell r="H33">
            <v>64.702218468574898</v>
          </cell>
          <cell r="I33">
            <v>37.581225805376903</v>
          </cell>
          <cell r="J33">
            <v>46.156494765435802</v>
          </cell>
          <cell r="K33">
            <v>28.646621726877399</v>
          </cell>
          <cell r="L33">
            <v>75.264104921519305</v>
          </cell>
          <cell r="M33">
            <v>67.234377882358302</v>
          </cell>
          <cell r="N33">
            <v>83.645481275022604</v>
          </cell>
          <cell r="O33" t="str">
            <v>a</v>
          </cell>
          <cell r="P33" t="str">
            <v>a</v>
          </cell>
          <cell r="Q33" t="str">
            <v>a</v>
          </cell>
          <cell r="R33">
            <v>14.323138885001001</v>
          </cell>
          <cell r="S33">
            <v>18.756260720487301</v>
          </cell>
          <cell r="T33">
            <v>9.7033589204297108</v>
          </cell>
          <cell r="U33" t="str">
            <v>a</v>
          </cell>
          <cell r="V33" t="str">
            <v>a</v>
          </cell>
          <cell r="W33" t="str">
            <v>a</v>
          </cell>
        </row>
        <row r="34">
          <cell r="A34" t="str">
            <v>Portugal</v>
          </cell>
          <cell r="B34">
            <v>3</v>
          </cell>
          <cell r="C34">
            <v>103.874355051564</v>
          </cell>
          <cell r="D34">
            <v>92.354312400983503</v>
          </cell>
          <cell r="E34">
            <v>115.65863215986199</v>
          </cell>
          <cell r="F34">
            <v>68.089142570830504</v>
          </cell>
          <cell r="G34">
            <v>59.920250493908597</v>
          </cell>
          <cell r="H34">
            <v>76.497445528026006</v>
          </cell>
          <cell r="I34">
            <v>35.785212480733399</v>
          </cell>
          <cell r="J34">
            <v>32.434061907074899</v>
          </cell>
          <cell r="K34">
            <v>39.161186631836102</v>
          </cell>
          <cell r="L34" t="str">
            <v>x(1)</v>
          </cell>
          <cell r="M34" t="str">
            <v>x(2)</v>
          </cell>
          <cell r="N34" t="str">
            <v>x(3)</v>
          </cell>
          <cell r="O34" t="str">
            <v>x(1)</v>
          </cell>
          <cell r="P34" t="str">
            <v>x(2)</v>
          </cell>
          <cell r="Q34" t="str">
            <v>x(3)</v>
          </cell>
          <cell r="R34" t="str">
            <v>x(1)</v>
          </cell>
          <cell r="S34" t="str">
            <v>x(2)</v>
          </cell>
          <cell r="T34" t="str">
            <v>x(3)</v>
          </cell>
          <cell r="U34" t="str">
            <v>x(1)</v>
          </cell>
          <cell r="V34" t="str">
            <v>x(2)</v>
          </cell>
          <cell r="W34" t="str">
            <v>x(3)</v>
          </cell>
        </row>
        <row r="35">
          <cell r="A35" t="str">
            <v>Slovak Republic</v>
          </cell>
          <cell r="C35">
            <v>85.580214747427803</v>
          </cell>
          <cell r="D35">
            <v>82.974976277858005</v>
          </cell>
          <cell r="E35">
            <v>88.307206665611005</v>
          </cell>
          <cell r="F35">
            <v>25.939352293012099</v>
          </cell>
          <cell r="G35">
            <v>21.0784907114611</v>
          </cell>
          <cell r="H35">
            <v>31.018327756812901</v>
          </cell>
          <cell r="I35">
            <v>66.751140823329806</v>
          </cell>
          <cell r="J35">
            <v>69.159793185193095</v>
          </cell>
          <cell r="K35">
            <v>64.231461578556406</v>
          </cell>
          <cell r="L35">
            <v>76.213547825370199</v>
          </cell>
          <cell r="M35">
            <v>69.928321601027406</v>
          </cell>
          <cell r="N35">
            <v>82.769986577814095</v>
          </cell>
          <cell r="O35" t="str">
            <v>a</v>
          </cell>
          <cell r="P35" t="str">
            <v>a</v>
          </cell>
          <cell r="Q35" t="str">
            <v>a</v>
          </cell>
          <cell r="R35">
            <v>15.2472957002804</v>
          </cell>
          <cell r="S35">
            <v>19.805275752478099</v>
          </cell>
          <cell r="T35">
            <v>10.4992860043306</v>
          </cell>
          <cell r="U35">
            <v>1.22964959069137</v>
          </cell>
          <cell r="V35">
            <v>0.50468654314860595</v>
          </cell>
          <cell r="W35">
            <v>1.98051675322461</v>
          </cell>
        </row>
        <row r="36">
          <cell r="A36" t="str">
            <v>Slovenia</v>
          </cell>
          <cell r="C36">
            <v>93.829787234042598</v>
          </cell>
          <cell r="D36">
            <v>91.562774363476706</v>
          </cell>
          <cell r="E36">
            <v>96.242990654205599</v>
          </cell>
          <cell r="F36">
            <v>37.396657026439797</v>
          </cell>
          <cell r="G36">
            <v>29.153929434255001</v>
          </cell>
          <cell r="H36">
            <v>46.178515567240098</v>
          </cell>
          <cell r="I36">
            <v>72.679846675043393</v>
          </cell>
          <cell r="J36">
            <v>79.859376445554602</v>
          </cell>
          <cell r="K36">
            <v>65.033173487485996</v>
          </cell>
          <cell r="L36">
            <v>40.298761184712198</v>
          </cell>
          <cell r="M36">
            <v>32.831580438507601</v>
          </cell>
          <cell r="N36">
            <v>48.254981851388202</v>
          </cell>
          <cell r="O36">
            <v>43.8207333635129</v>
          </cell>
          <cell r="P36">
            <v>43.336259877085197</v>
          </cell>
          <cell r="Q36">
            <v>44.336448598130801</v>
          </cell>
          <cell r="R36">
            <v>21.6752853936969</v>
          </cell>
          <cell r="S36">
            <v>27.550155411133101</v>
          </cell>
          <cell r="T36">
            <v>15.362817528590201</v>
          </cell>
          <cell r="U36">
            <v>2.2172542774436401</v>
          </cell>
          <cell r="V36">
            <v>3.2248188572225498</v>
          </cell>
          <cell r="W36">
            <v>1.1433965444740599</v>
          </cell>
        </row>
        <row r="37">
          <cell r="A37" t="str">
            <v>Spain</v>
          </cell>
          <cell r="C37">
            <v>80.4309235194699</v>
          </cell>
          <cell r="D37">
            <v>76.205366280664904</v>
          </cell>
          <cell r="E37">
            <v>84.900228470354094</v>
          </cell>
          <cell r="F37">
            <v>48.283133541519803</v>
          </cell>
          <cell r="G37">
            <v>41.355027240777098</v>
          </cell>
          <cell r="H37">
            <v>55.610881821866798</v>
          </cell>
          <cell r="I37">
            <v>42.900730891060299</v>
          </cell>
          <cell r="J37">
            <v>43.1022694115034</v>
          </cell>
          <cell r="K37">
            <v>42.687566790728503</v>
          </cell>
          <cell r="L37">
            <v>48.283133541519803</v>
          </cell>
          <cell r="M37">
            <v>41.355027240777098</v>
          </cell>
          <cell r="N37">
            <v>55.610881821866798</v>
          </cell>
          <cell r="O37">
            <v>19.093157829936299</v>
          </cell>
          <cell r="P37">
            <v>18.863421580966701</v>
          </cell>
          <cell r="Q37">
            <v>19.336146221026599</v>
          </cell>
          <cell r="R37">
            <v>8.4508019654589592</v>
          </cell>
          <cell r="S37">
            <v>6.2155135245776698</v>
          </cell>
          <cell r="T37">
            <v>10.8150311382983</v>
          </cell>
          <cell r="U37">
            <v>15.356771095665</v>
          </cell>
          <cell r="V37">
            <v>18.023334305959001</v>
          </cell>
          <cell r="W37">
            <v>12.536389431403601</v>
          </cell>
        </row>
        <row r="38">
          <cell r="A38" t="str">
            <v>Sweden</v>
          </cell>
          <cell r="C38">
            <v>74.798049714697996</v>
          </cell>
          <cell r="D38">
            <v>72.689841703912805</v>
          </cell>
          <cell r="E38">
            <v>77.0540723712068</v>
          </cell>
          <cell r="F38">
            <v>31.258946607430602</v>
          </cell>
          <cell r="G38">
            <v>26.407101793888</v>
          </cell>
          <cell r="H38">
            <v>36.428602234599303</v>
          </cell>
          <cell r="I38">
            <v>43.539103107267401</v>
          </cell>
          <cell r="J38">
            <v>46.282739910024802</v>
          </cell>
          <cell r="K38">
            <v>40.625470136607397</v>
          </cell>
          <cell r="L38">
            <v>74.332095490374599</v>
          </cell>
          <cell r="M38">
            <v>72.124497488972395</v>
          </cell>
          <cell r="N38">
            <v>76.693136198376095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n</v>
          </cell>
          <cell r="S38">
            <v>0.56534421494040799</v>
          </cell>
          <cell r="T38" t="str">
            <v>n</v>
          </cell>
          <cell r="U38" t="str">
            <v>n</v>
          </cell>
          <cell r="V38" t="str">
            <v>n</v>
          </cell>
          <cell r="W38" t="str">
            <v>n</v>
          </cell>
        </row>
        <row r="39">
          <cell r="A39" t="str">
            <v>Switzerland</v>
          </cell>
          <cell r="C39" t="str">
            <v>m</v>
          </cell>
          <cell r="D39" t="str">
            <v>m</v>
          </cell>
          <cell r="E39" t="str">
            <v>m</v>
          </cell>
          <cell r="F39">
            <v>32.005460235089501</v>
          </cell>
          <cell r="G39">
            <v>25.491972349202801</v>
          </cell>
          <cell r="H39">
            <v>38.824688115561401</v>
          </cell>
          <cell r="I39">
            <v>74.0296677525359</v>
          </cell>
          <cell r="J39">
            <v>78.411751588805899</v>
          </cell>
          <cell r="K39">
            <v>69.441891004596201</v>
          </cell>
          <cell r="L39">
            <v>28.097400329324898</v>
          </cell>
          <cell r="M39">
            <v>23.834178838220499</v>
          </cell>
          <cell r="N39">
            <v>32.5607353906763</v>
          </cell>
          <cell r="O39">
            <v>71.168390513732604</v>
          </cell>
          <cell r="P39">
            <v>73.649514996097693</v>
          </cell>
          <cell r="Q39">
            <v>68.570803239220794</v>
          </cell>
          <cell r="R39">
            <v>6.7693371445679196</v>
          </cell>
          <cell r="S39">
            <v>6.4200301036904897</v>
          </cell>
          <cell r="T39">
            <v>7.1350404902604501</v>
          </cell>
          <cell r="U39" t="str">
            <v>x(16)</v>
          </cell>
          <cell r="V39" t="str">
            <v>x(17)</v>
          </cell>
          <cell r="W39" t="str">
            <v>x(18)</v>
          </cell>
        </row>
        <row r="40">
          <cell r="A40" t="str">
            <v>Turkey</v>
          </cell>
          <cell r="C40">
            <v>54.187562726472599</v>
          </cell>
          <cell r="D40">
            <v>54.473843816085498</v>
          </cell>
          <cell r="E40">
            <v>53.881118344567199</v>
          </cell>
          <cell r="F40">
            <v>32.658787028369403</v>
          </cell>
          <cell r="G40">
            <v>30.8656078310418</v>
          </cell>
          <cell r="H40">
            <v>34.546066288867202</v>
          </cell>
          <cell r="I40">
            <v>21.528775698103299</v>
          </cell>
          <cell r="J40">
            <v>23.608235985043699</v>
          </cell>
          <cell r="K40">
            <v>19.3350520557</v>
          </cell>
          <cell r="L40">
            <v>54.187562726472599</v>
          </cell>
          <cell r="M40">
            <v>54.473843816085498</v>
          </cell>
          <cell r="N40">
            <v>53.881118344567199</v>
          </cell>
          <cell r="O40" t="str">
            <v>a</v>
          </cell>
          <cell r="P40" t="str">
            <v>a</v>
          </cell>
          <cell r="Q40" t="str">
            <v>a</v>
          </cell>
          <cell r="R40" t="str">
            <v>a</v>
          </cell>
          <cell r="S40" t="str">
            <v>a</v>
          </cell>
          <cell r="T40" t="str">
            <v>a</v>
          </cell>
          <cell r="U40" t="str">
            <v>m</v>
          </cell>
          <cell r="V40" t="str">
            <v>m</v>
          </cell>
          <cell r="W40" t="str">
            <v>m</v>
          </cell>
        </row>
        <row r="41">
          <cell r="A41" t="str">
            <v>United Kingdom</v>
          </cell>
          <cell r="C41">
            <v>91.616160169757507</v>
          </cell>
          <cell r="D41">
            <v>89.822685344044601</v>
          </cell>
          <cell r="E41">
            <v>93.513546410134595</v>
          </cell>
          <cell r="F41" t="str">
            <v>m</v>
          </cell>
          <cell r="G41" t="str">
            <v>m</v>
          </cell>
          <cell r="H41" t="str">
            <v>m</v>
          </cell>
          <cell r="I41" t="str">
            <v>m</v>
          </cell>
          <cell r="J41" t="str">
            <v>m</v>
          </cell>
          <cell r="K41" t="str">
            <v>m</v>
          </cell>
          <cell r="L41" t="str">
            <v>m</v>
          </cell>
          <cell r="M41" t="str">
            <v>m</v>
          </cell>
          <cell r="N41" t="str">
            <v>m</v>
          </cell>
          <cell r="O41" t="str">
            <v>m</v>
          </cell>
          <cell r="P41" t="str">
            <v>m</v>
          </cell>
          <cell r="Q41" t="str">
            <v>m</v>
          </cell>
          <cell r="R41">
            <v>74.032341092269306</v>
          </cell>
          <cell r="S41">
            <v>70.037952889409198</v>
          </cell>
          <cell r="T41">
            <v>78.258158542379604</v>
          </cell>
          <cell r="U41">
            <v>17.583819077488201</v>
          </cell>
          <cell r="V41">
            <v>19.7847324546354</v>
          </cell>
          <cell r="W41">
            <v>15.255387867754999</v>
          </cell>
        </row>
        <row r="42">
          <cell r="A42" t="str">
            <v>United States</v>
          </cell>
          <cell r="C42">
            <v>76.824910361329501</v>
          </cell>
          <cell r="D42">
            <v>73.139198416161705</v>
          </cell>
          <cell r="E42">
            <v>80.700622310912905</v>
          </cell>
          <cell r="F42" t="str">
            <v>x(1)</v>
          </cell>
          <cell r="G42" t="str">
            <v>x(2)</v>
          </cell>
          <cell r="H42" t="str">
            <v>x(3)</v>
          </cell>
          <cell r="I42" t="str">
            <v>x(1)</v>
          </cell>
          <cell r="J42" t="str">
            <v>x(2)</v>
          </cell>
          <cell r="K42" t="str">
            <v>x(3)</v>
          </cell>
          <cell r="L42" t="str">
            <v>x(1)</v>
          </cell>
          <cell r="M42" t="str">
            <v>x(2)</v>
          </cell>
          <cell r="N42" t="str">
            <v>x(3)</v>
          </cell>
          <cell r="O42" t="str">
            <v>x(1)</v>
          </cell>
          <cell r="P42" t="str">
            <v>x(2)</v>
          </cell>
          <cell r="Q42" t="str">
            <v>x(3)</v>
          </cell>
          <cell r="R42" t="str">
            <v>x(1)</v>
          </cell>
          <cell r="S42" t="str">
            <v>x(2)</v>
          </cell>
          <cell r="T42" t="str">
            <v>x(3)</v>
          </cell>
          <cell r="U42" t="str">
            <v>x(1)</v>
          </cell>
          <cell r="V42" t="str">
            <v>x(2)</v>
          </cell>
          <cell r="W42" t="str">
            <v>x(3)</v>
          </cell>
        </row>
        <row r="44">
          <cell r="A44" t="str">
            <v>OECD average</v>
          </cell>
          <cell r="C44">
            <v>84.026934470552249</v>
          </cell>
          <cell r="D44">
            <v>80.82248844028976</v>
          </cell>
          <cell r="E44">
            <v>87.388339931337086</v>
          </cell>
          <cell r="F44">
            <v>49.771090678492094</v>
          </cell>
          <cell r="G44">
            <v>43.846996111898356</v>
          </cell>
          <cell r="H44">
            <v>56.001679984723253</v>
          </cell>
          <cell r="I44">
            <v>45.960528450825144</v>
          </cell>
          <cell r="J44">
            <v>47.310452370926974</v>
          </cell>
          <cell r="K44">
            <v>44.47008367458816</v>
          </cell>
          <cell r="L44">
            <v>62.794009708395869</v>
          </cell>
          <cell r="M44">
            <v>57.2028048566455</v>
          </cell>
          <cell r="N44">
            <v>68.673150002919485</v>
          </cell>
          <cell r="O44">
            <v>9.2971070213750586</v>
          </cell>
          <cell r="P44">
            <v>9.963460844132884</v>
          </cell>
          <cell r="Q44">
            <v>8.5934827385609811</v>
          </cell>
          <cell r="R44">
            <v>17.345998874620573</v>
          </cell>
          <cell r="S44">
            <v>17.963775221329257</v>
          </cell>
          <cell r="T44">
            <v>15.011107747136267</v>
          </cell>
          <cell r="U44">
            <v>8.2158977691769977</v>
          </cell>
          <cell r="V44">
            <v>7.6420113190652152</v>
          </cell>
          <cell r="W44">
            <v>8.7677763011076042</v>
          </cell>
        </row>
        <row r="45">
          <cell r="A45" t="str">
            <v>EU21 average</v>
          </cell>
          <cell r="C45">
            <v>86.649230789843017</v>
          </cell>
          <cell r="D45">
            <v>83.588635115751757</v>
          </cell>
          <cell r="E45">
            <v>89.855312709814854</v>
          </cell>
          <cell r="F45">
            <v>45.172607273305175</v>
          </cell>
          <cell r="G45">
            <v>38.734157433434852</v>
          </cell>
          <cell r="H45">
            <v>51.948784754296994</v>
          </cell>
          <cell r="I45">
            <v>53.706423854350746</v>
          </cell>
          <cell r="J45">
            <v>54.956294080799694</v>
          </cell>
          <cell r="K45">
            <v>52.289442587048697</v>
          </cell>
          <cell r="L45">
            <v>61.509065002409038</v>
          </cell>
          <cell r="M45">
            <v>55.362759332490057</v>
          </cell>
          <cell r="N45">
            <v>67.975885629880779</v>
          </cell>
          <cell r="O45">
            <v>10.768321916546091</v>
          </cell>
          <cell r="P45">
            <v>11.716871305409672</v>
          </cell>
          <cell r="Q45">
            <v>9.7821730948223315</v>
          </cell>
          <cell r="R45">
            <v>17.745404312953333</v>
          </cell>
          <cell r="S45">
            <v>19.015560107228616</v>
          </cell>
          <cell r="T45">
            <v>16.411204566902647</v>
          </cell>
          <cell r="U45">
            <v>10.421050170047826</v>
          </cell>
          <cell r="V45">
            <v>9.8832673372618078</v>
          </cell>
          <cell r="W45">
            <v>10.912772485234351</v>
          </cell>
        </row>
        <row r="48">
          <cell r="A48" t="str">
            <v>Other G20</v>
          </cell>
        </row>
        <row r="49">
          <cell r="A49" t="str">
            <v>Argentina</v>
          </cell>
          <cell r="B49">
            <v>2</v>
          </cell>
          <cell r="C49" t="str">
            <v>m</v>
          </cell>
          <cell r="D49" t="str">
            <v>m</v>
          </cell>
          <cell r="E49" t="str">
            <v>m</v>
          </cell>
          <cell r="F49">
            <v>36.483373772780602</v>
          </cell>
          <cell r="G49">
            <v>28.899751547344501</v>
          </cell>
          <cell r="H49">
            <v>44.299806682280199</v>
          </cell>
          <cell r="I49">
            <v>6.4499605514951304</v>
          </cell>
          <cell r="J49">
            <v>7.7214937357390099</v>
          </cell>
          <cell r="K49">
            <v>5.1389563750034304</v>
          </cell>
          <cell r="L49">
            <v>42.933334324275798</v>
          </cell>
          <cell r="M49">
            <v>36.621245283083503</v>
          </cell>
          <cell r="N49">
            <v>49.438763057283701</v>
          </cell>
          <cell r="O49" t="str">
            <v>a</v>
          </cell>
          <cell r="P49" t="str">
            <v>a</v>
          </cell>
          <cell r="Q49" t="str">
            <v>a</v>
          </cell>
          <cell r="R49" t="str">
            <v>a</v>
          </cell>
          <cell r="S49" t="str">
            <v>a</v>
          </cell>
          <cell r="T49" t="str">
            <v>a</v>
          </cell>
          <cell r="U49" t="str">
            <v>a</v>
          </cell>
          <cell r="V49" t="str">
            <v>a</v>
          </cell>
          <cell r="W49" t="str">
            <v>a</v>
          </cell>
        </row>
        <row r="50">
          <cell r="A50" t="str">
            <v>Brazil</v>
          </cell>
          <cell r="C50" t="str">
            <v>m</v>
          </cell>
          <cell r="D50" t="str">
            <v>m</v>
          </cell>
          <cell r="E50" t="str">
            <v>m</v>
          </cell>
          <cell r="F50">
            <v>63.260970201061497</v>
          </cell>
          <cell r="G50">
            <v>52.485906166507199</v>
          </cell>
          <cell r="H50">
            <v>74.034021662756203</v>
          </cell>
          <cell r="I50">
            <v>9.9576771282719196</v>
          </cell>
          <cell r="J50">
            <v>8.0742659499035092</v>
          </cell>
          <cell r="K50">
            <v>11.8182632710362</v>
          </cell>
          <cell r="L50">
            <v>63.260970201061497</v>
          </cell>
          <cell r="M50">
            <v>52.485906166507199</v>
          </cell>
          <cell r="N50">
            <v>74.034021662756203</v>
          </cell>
          <cell r="O50">
            <v>9.9576771282719196</v>
          </cell>
          <cell r="P50">
            <v>8.0742659499035092</v>
          </cell>
          <cell r="Q50">
            <v>11.8182632710362</v>
          </cell>
          <cell r="R50" t="str">
            <v>a</v>
          </cell>
          <cell r="S50" t="str">
            <v>a</v>
          </cell>
          <cell r="T50" t="str">
            <v>a</v>
          </cell>
          <cell r="U50" t="str">
            <v>a</v>
          </cell>
          <cell r="V50" t="str">
            <v>a</v>
          </cell>
          <cell r="W50" t="str">
            <v>a</v>
          </cell>
        </row>
        <row r="51">
          <cell r="A51" t="str">
            <v>China</v>
          </cell>
          <cell r="C51">
            <v>69.232990446588701</v>
          </cell>
          <cell r="D51">
            <v>68.753149964437</v>
          </cell>
          <cell r="E51">
            <v>69.786922586426698</v>
          </cell>
          <cell r="F51">
            <v>39.560280902166703</v>
          </cell>
          <cell r="G51">
            <v>38.745063025861398</v>
          </cell>
          <cell r="H51">
            <v>40.501375702319898</v>
          </cell>
          <cell r="I51">
            <v>48</v>
          </cell>
          <cell r="J51">
            <v>47.2</v>
          </cell>
          <cell r="K51">
            <v>48.8</v>
          </cell>
          <cell r="L51">
            <v>41.0439154301503</v>
          </cell>
          <cell r="M51">
            <v>40.2454691442992</v>
          </cell>
          <cell r="N51">
            <v>41.965648956433597</v>
          </cell>
          <cell r="O51" t="str">
            <v>x(10)</v>
          </cell>
          <cell r="P51" t="str">
            <v>x(11)</v>
          </cell>
          <cell r="Q51" t="str">
            <v>x(12)</v>
          </cell>
          <cell r="R51">
            <v>28.189075016438402</v>
          </cell>
          <cell r="S51">
            <v>28.5076808201378</v>
          </cell>
          <cell r="T51">
            <v>27.821273629993101</v>
          </cell>
          <cell r="U51">
            <v>18.309472507755501</v>
          </cell>
          <cell r="V51">
            <v>17.235170476739601</v>
          </cell>
          <cell r="W51">
            <v>19.549656370951698</v>
          </cell>
        </row>
        <row r="52">
          <cell r="A52" t="str">
            <v>India</v>
          </cell>
          <cell r="C52" t="str">
            <v>m</v>
          </cell>
          <cell r="D52" t="str">
            <v>m</v>
          </cell>
          <cell r="E52" t="str">
            <v>m</v>
          </cell>
          <cell r="F52" t="str">
            <v>m</v>
          </cell>
          <cell r="G52" t="str">
            <v>m</v>
          </cell>
          <cell r="H52" t="str">
            <v>m</v>
          </cell>
          <cell r="I52" t="str">
            <v>m</v>
          </cell>
          <cell r="J52" t="str">
            <v>m</v>
          </cell>
          <cell r="K52" t="str">
            <v>m</v>
          </cell>
          <cell r="L52" t="str">
            <v>m</v>
          </cell>
          <cell r="M52" t="str">
            <v>m</v>
          </cell>
          <cell r="N52" t="str">
            <v>m</v>
          </cell>
          <cell r="O52" t="str">
            <v>m</v>
          </cell>
          <cell r="P52" t="str">
            <v>m</v>
          </cell>
          <cell r="Q52" t="str">
            <v>m</v>
          </cell>
          <cell r="R52" t="str">
            <v>m</v>
          </cell>
          <cell r="S52" t="str">
            <v>m</v>
          </cell>
          <cell r="T52" t="str">
            <v>m</v>
          </cell>
          <cell r="U52" t="str">
            <v>m</v>
          </cell>
          <cell r="V52" t="str">
            <v>m</v>
          </cell>
          <cell r="W52" t="str">
            <v>m</v>
          </cell>
        </row>
        <row r="53">
          <cell r="A53" t="str">
            <v>Indonesia</v>
          </cell>
          <cell r="C53" t="str">
            <v>m</v>
          </cell>
          <cell r="D53" t="str">
            <v>m</v>
          </cell>
          <cell r="E53" t="str">
            <v>m</v>
          </cell>
          <cell r="F53">
            <v>31.126563137331701</v>
          </cell>
          <cell r="G53">
            <v>28.895947075876901</v>
          </cell>
          <cell r="H53">
            <v>33.425551620193403</v>
          </cell>
          <cell r="I53">
            <v>18.672934227814199</v>
          </cell>
          <cell r="J53">
            <v>22.1515211741042</v>
          </cell>
          <cell r="K53">
            <v>15.088034162834299</v>
          </cell>
          <cell r="L53">
            <v>31.126563137331701</v>
          </cell>
          <cell r="M53">
            <v>28.895947075876901</v>
          </cell>
          <cell r="N53">
            <v>33.425551620193403</v>
          </cell>
          <cell r="O53">
            <v>18.672934227814199</v>
          </cell>
          <cell r="P53">
            <v>22.1515211741042</v>
          </cell>
          <cell r="Q53">
            <v>15.088034162834299</v>
          </cell>
          <cell r="R53" t="str">
            <v>a</v>
          </cell>
          <cell r="S53" t="str">
            <v>a</v>
          </cell>
          <cell r="T53" t="str">
            <v>a</v>
          </cell>
          <cell r="U53" t="str">
            <v>a</v>
          </cell>
          <cell r="V53" t="str">
            <v>a</v>
          </cell>
          <cell r="W53" t="str">
            <v>a</v>
          </cell>
        </row>
        <row r="54">
          <cell r="A54" t="str">
            <v>Russian Federation</v>
          </cell>
          <cell r="C54" t="str">
            <v>m</v>
          </cell>
          <cell r="D54" t="str">
            <v>m</v>
          </cell>
          <cell r="E54" t="str">
            <v>m</v>
          </cell>
          <cell r="F54">
            <v>49.100109968990303</v>
          </cell>
          <cell r="G54" t="str">
            <v>x(4)</v>
          </cell>
          <cell r="H54" t="str">
            <v>x(4)</v>
          </cell>
          <cell r="I54">
            <v>39.743198838612898</v>
          </cell>
          <cell r="J54" t="str">
            <v>x(7)</v>
          </cell>
          <cell r="K54" t="str">
            <v>x(7)</v>
          </cell>
          <cell r="L54">
            <v>49.100109968990303</v>
          </cell>
          <cell r="M54" t="str">
            <v>x(10)</v>
          </cell>
          <cell r="N54" t="str">
            <v>x(10)</v>
          </cell>
          <cell r="O54">
            <v>17.669564366467</v>
          </cell>
          <cell r="P54" t="str">
            <v>x(13)</v>
          </cell>
          <cell r="Q54" t="str">
            <v>x(13)</v>
          </cell>
          <cell r="R54">
            <v>19.216588789368501</v>
          </cell>
          <cell r="S54">
            <v>28.007738616091501</v>
          </cell>
          <cell r="T54">
            <v>10.039392165471501</v>
          </cell>
          <cell r="U54">
            <v>3.3016285423105201</v>
          </cell>
          <cell r="V54">
            <v>4.3250476307499497</v>
          </cell>
          <cell r="W54">
            <v>2.23360167742063</v>
          </cell>
        </row>
        <row r="55">
          <cell r="A55" t="str">
            <v>Saudi Arabia</v>
          </cell>
          <cell r="C55" t="str">
            <v>m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  <cell r="P55" t="str">
            <v>m</v>
          </cell>
          <cell r="Q55" t="str">
            <v>m</v>
          </cell>
          <cell r="R55" t="str">
            <v>m</v>
          </cell>
          <cell r="S55" t="str">
            <v>m</v>
          </cell>
          <cell r="T55" t="str">
            <v>m</v>
          </cell>
          <cell r="U55" t="str">
            <v>m</v>
          </cell>
          <cell r="V55" t="str">
            <v>m</v>
          </cell>
          <cell r="W55" t="str">
            <v>m</v>
          </cell>
        </row>
        <row r="56">
          <cell r="A56" t="str">
            <v>South Africa</v>
          </cell>
          <cell r="C56" t="str">
            <v>m</v>
          </cell>
          <cell r="D56" t="str">
            <v>m</v>
          </cell>
          <cell r="E56" t="str">
            <v>m</v>
          </cell>
          <cell r="F56" t="str">
            <v>m</v>
          </cell>
          <cell r="G56" t="str">
            <v>m</v>
          </cell>
          <cell r="H56" t="str">
            <v>m</v>
          </cell>
          <cell r="I56" t="str">
            <v>m</v>
          </cell>
          <cell r="J56" t="str">
            <v>m</v>
          </cell>
          <cell r="K56" t="str">
            <v>m</v>
          </cell>
          <cell r="L56" t="str">
            <v>m</v>
          </cell>
          <cell r="M56" t="str">
            <v>m</v>
          </cell>
          <cell r="N56" t="str">
            <v>m</v>
          </cell>
          <cell r="O56" t="str">
            <v>m</v>
          </cell>
          <cell r="P56" t="str">
            <v>m</v>
          </cell>
          <cell r="Q56" t="str">
            <v>m</v>
          </cell>
          <cell r="R56" t="str">
            <v>m</v>
          </cell>
          <cell r="S56" t="str">
            <v>m</v>
          </cell>
          <cell r="T56" t="str">
            <v>m</v>
          </cell>
          <cell r="U56" t="str">
            <v>m</v>
          </cell>
          <cell r="V56" t="str">
            <v>m</v>
          </cell>
          <cell r="W56" t="str">
            <v>m</v>
          </cell>
        </row>
        <row r="58">
          <cell r="A58" t="str">
            <v>G20 average</v>
          </cell>
          <cell r="C58">
            <v>77.971623556969647</v>
          </cell>
          <cell r="D58">
            <v>76.406703569348366</v>
          </cell>
          <cell r="E58">
            <v>79.613223178560276</v>
          </cell>
          <cell r="F58">
            <v>51.040904771384881</v>
          </cell>
          <cell r="G58">
            <v>46.560591470289971</v>
          </cell>
          <cell r="H58">
            <v>56.005906006296932</v>
          </cell>
          <cell r="I58">
            <v>29.874543751399777</v>
          </cell>
          <cell r="J58">
            <v>30.469551219880188</v>
          </cell>
          <cell r="K58">
            <v>27.639102544137295</v>
          </cell>
          <cell r="L58">
            <v>55.89668397293206</v>
          </cell>
          <cell r="M58">
            <v>52.493790500382424</v>
          </cell>
          <cell r="N58">
            <v>60.492054340002944</v>
          </cell>
          <cell r="O58">
            <v>8.399324127765583</v>
          </cell>
          <cell r="P58">
            <v>8.3375267877953299</v>
          </cell>
          <cell r="Q58">
            <v>6.8531918196914789</v>
          </cell>
          <cell r="R58">
            <v>13.322455451188789</v>
          </cell>
          <cell r="S58">
            <v>14.011160771203302</v>
          </cell>
          <cell r="T58">
            <v>11.253803670310234</v>
          </cell>
          <cell r="U58">
            <v>8.247262973411587</v>
          </cell>
          <cell r="V58">
            <v>8.4474038830105815</v>
          </cell>
          <cell r="W58">
            <v>8.0257248779992505</v>
          </cell>
        </row>
      </sheetData>
      <sheetData sheetId="2"/>
      <sheetData sheetId="3">
        <row r="9">
          <cell r="A9" t="str">
            <v>Australia</v>
          </cell>
          <cell r="B9">
            <v>3</v>
          </cell>
          <cell r="C9" t="str">
            <v>m</v>
          </cell>
          <cell r="D9" t="str">
            <v>m</v>
          </cell>
          <cell r="E9" t="str">
            <v>m</v>
          </cell>
          <cell r="F9" t="str">
            <v>m</v>
          </cell>
          <cell r="G9">
            <v>70.088875935062688</v>
          </cell>
          <cell r="H9">
            <v>65.601799042633544</v>
          </cell>
          <cell r="I9">
            <v>74.82374489813553</v>
          </cell>
          <cell r="J9">
            <v>99.777506638914801</v>
          </cell>
          <cell r="K9">
            <v>23.12967298669847</v>
          </cell>
          <cell r="L9">
            <v>25.09924928981313</v>
          </cell>
          <cell r="M9">
            <v>21.059993653614576</v>
          </cell>
          <cell r="N9">
            <v>47.118508357999325</v>
          </cell>
          <cell r="O9">
            <v>70.091102658263864</v>
          </cell>
          <cell r="P9">
            <v>65.604901317220126</v>
          </cell>
          <cell r="Q9">
            <v>74.825050465985655</v>
          </cell>
          <cell r="R9" t="str">
            <v>a</v>
          </cell>
          <cell r="S9" t="str">
            <v>a</v>
          </cell>
          <cell r="T9" t="str">
            <v>a</v>
          </cell>
          <cell r="U9">
            <v>23.12967298669847</v>
          </cell>
          <cell r="V9">
            <v>25.09924928981313</v>
          </cell>
          <cell r="W9">
            <v>21.059993653614576</v>
          </cell>
          <cell r="X9" t="str">
            <v>a</v>
          </cell>
          <cell r="Y9" t="str">
            <v>a</v>
          </cell>
          <cell r="Z9" t="str">
            <v>a</v>
          </cell>
        </row>
        <row r="10">
          <cell r="A10" t="str">
            <v>Austria</v>
          </cell>
          <cell r="C10" t="str">
            <v>m</v>
          </cell>
          <cell r="D10" t="str">
            <v>m</v>
          </cell>
          <cell r="E10" t="str">
            <v>m</v>
          </cell>
          <cell r="F10" t="str">
            <v>m</v>
          </cell>
          <cell r="G10">
            <v>18.058281975368466</v>
          </cell>
          <cell r="H10">
            <v>14.51648387015269</v>
          </cell>
          <cell r="I10">
            <v>21.821544406317386</v>
          </cell>
          <cell r="J10">
            <v>99.152267818574515</v>
          </cell>
          <cell r="K10">
            <v>69.733358493467946</v>
          </cell>
          <cell r="L10">
            <v>79.135211311352975</v>
          </cell>
          <cell r="M10">
            <v>59.94499574062371</v>
          </cell>
          <cell r="N10">
            <v>90.403268284536026</v>
          </cell>
          <cell r="O10">
            <v>18.103273422813388</v>
          </cell>
          <cell r="P10">
            <v>14.585440140190029</v>
          </cell>
          <cell r="Q10">
            <v>21.841539226240762</v>
          </cell>
          <cell r="R10">
            <v>49.513409882738593</v>
          </cell>
          <cell r="S10">
            <v>55.291521781541853</v>
          </cell>
          <cell r="T10">
            <v>43.548407610086429</v>
          </cell>
          <cell r="U10">
            <v>0.6738673466895958</v>
          </cell>
          <cell r="V10">
            <v>0.61897751279314261</v>
          </cell>
          <cell r="W10">
            <v>0.72987318439882454</v>
          </cell>
          <cell r="X10">
            <v>19.501089816594838</v>
          </cell>
          <cell r="Y10">
            <v>23.155755746980631</v>
          </cell>
          <cell r="Z10">
            <v>15.646720126215079</v>
          </cell>
        </row>
        <row r="11">
          <cell r="A11" t="str">
            <v>Belgium</v>
          </cell>
          <cell r="C11" t="str">
            <v>m</v>
          </cell>
          <cell r="D11" t="str">
            <v>m</v>
          </cell>
          <cell r="E11" t="str">
            <v>m</v>
          </cell>
          <cell r="F11" t="str">
            <v>m</v>
          </cell>
          <cell r="G11">
            <v>35.812414449476044</v>
          </cell>
          <cell r="H11">
            <v>31.101686648830068</v>
          </cell>
          <cell r="I11">
            <v>40.742997013497472</v>
          </cell>
          <cell r="J11">
            <v>99.995843205719751</v>
          </cell>
          <cell r="K11">
            <v>51.179523157155259</v>
          </cell>
          <cell r="L11">
            <v>50.643360693307173</v>
          </cell>
          <cell r="M11">
            <v>51.677121651413557</v>
          </cell>
          <cell r="N11">
            <v>71.183073867048549</v>
          </cell>
          <cell r="O11">
            <v>60.104883664589636</v>
          </cell>
          <cell r="P11">
            <v>55.287639664581093</v>
          </cell>
          <cell r="Q11">
            <v>65.164124571617165</v>
          </cell>
          <cell r="R11" t="str">
            <v>a</v>
          </cell>
          <cell r="S11" t="str">
            <v>a</v>
          </cell>
          <cell r="T11" t="str">
            <v>a</v>
          </cell>
          <cell r="U11">
            <v>20.148410056874919</v>
          </cell>
          <cell r="V11">
            <v>21.588361688558059</v>
          </cell>
          <cell r="W11">
            <v>18.671042656865129</v>
          </cell>
          <cell r="X11">
            <v>4.1927572433732427</v>
          </cell>
          <cell r="Y11">
            <v>2.9924056101852687</v>
          </cell>
          <cell r="Z11">
            <v>5.4071952228619899</v>
          </cell>
        </row>
        <row r="12">
          <cell r="A12" t="str">
            <v>Canada</v>
          </cell>
          <cell r="B12">
            <v>3</v>
          </cell>
          <cell r="C12">
            <v>77.070059105778682</v>
          </cell>
          <cell r="D12">
            <v>73.990975528033104</v>
          </cell>
          <cell r="E12">
            <v>80.290250113921957</v>
          </cell>
          <cell r="F12">
            <v>95.716161973096447</v>
          </cell>
          <cell r="G12">
            <v>76.182880287156337</v>
          </cell>
          <cell r="H12">
            <v>72.750852993352382</v>
          </cell>
          <cell r="I12">
            <v>79.775937168192741</v>
          </cell>
          <cell r="J12">
            <v>97.802469109789783</v>
          </cell>
          <cell r="K12">
            <v>1.105032873473798</v>
          </cell>
          <cell r="L12">
            <v>1.481081688566525</v>
          </cell>
          <cell r="M12">
            <v>0.70785265535336528</v>
          </cell>
          <cell r="N12">
            <v>37.108749454069006</v>
          </cell>
          <cell r="O12">
            <v>76.182880287156337</v>
          </cell>
          <cell r="P12">
            <v>72.750852993352382</v>
          </cell>
          <cell r="Q12">
            <v>79.775937168192741</v>
          </cell>
          <cell r="R12" t="str">
            <v>a</v>
          </cell>
          <cell r="S12" t="str">
            <v>a</v>
          </cell>
          <cell r="T12" t="str">
            <v>a</v>
          </cell>
          <cell r="U12">
            <v>1.105032873473798</v>
          </cell>
          <cell r="V12">
            <v>1.481081688566525</v>
          </cell>
          <cell r="W12">
            <v>0.70785265535336528</v>
          </cell>
          <cell r="X12" t="str">
            <v>a</v>
          </cell>
          <cell r="Y12" t="str">
            <v>a</v>
          </cell>
          <cell r="Z12" t="str">
            <v>a</v>
          </cell>
        </row>
        <row r="13">
          <cell r="A13" t="str">
            <v>Chile</v>
          </cell>
          <cell r="C13">
            <v>79.257247617477333</v>
          </cell>
          <cell r="D13">
            <v>77.088544875020546</v>
          </cell>
          <cell r="E13">
            <v>81.503532950105196</v>
          </cell>
          <cell r="F13">
            <v>95.955341569475365</v>
          </cell>
          <cell r="G13">
            <v>49.439964992952355</v>
          </cell>
          <cell r="H13">
            <v>47.56297089633695</v>
          </cell>
          <cell r="I13">
            <v>51.384128332782588</v>
          </cell>
          <cell r="J13">
            <v>94.353218538681404</v>
          </cell>
          <cell r="K13">
            <v>29.817282624524978</v>
          </cell>
          <cell r="L13">
            <v>29.525573978683589</v>
          </cell>
          <cell r="M13">
            <v>30.119404617322608</v>
          </cell>
          <cell r="N13">
            <v>98.732327837157953</v>
          </cell>
          <cell r="O13">
            <v>79.257247617477333</v>
          </cell>
          <cell r="P13">
            <v>77.088544875020546</v>
          </cell>
          <cell r="Q13">
            <v>81.503532950105196</v>
          </cell>
          <cell r="R13" t="str">
            <v>a</v>
          </cell>
          <cell r="S13" t="str">
            <v>a</v>
          </cell>
          <cell r="T13" t="str">
            <v>a</v>
          </cell>
          <cell r="U13" t="str">
            <v>a</v>
          </cell>
          <cell r="V13" t="str">
            <v>a</v>
          </cell>
          <cell r="W13" t="str">
            <v>a</v>
          </cell>
          <cell r="X13" t="str">
            <v>a</v>
          </cell>
          <cell r="Y13" t="str">
            <v>a</v>
          </cell>
          <cell r="Z13" t="str">
            <v>a</v>
          </cell>
        </row>
        <row r="14">
          <cell r="A14" t="str">
            <v>Czech Republic</v>
          </cell>
          <cell r="C14" t="str">
            <v>m</v>
          </cell>
          <cell r="D14" t="str">
            <v>m</v>
          </cell>
          <cell r="E14" t="str">
            <v>m</v>
          </cell>
          <cell r="F14" t="str">
            <v>m</v>
          </cell>
          <cell r="G14" t="str">
            <v>m</v>
          </cell>
          <cell r="H14" t="str">
            <v>m</v>
          </cell>
          <cell r="I14" t="str">
            <v>m</v>
          </cell>
          <cell r="J14" t="str">
            <v>m</v>
          </cell>
          <cell r="K14" t="str">
            <v>m</v>
          </cell>
          <cell r="L14" t="str">
            <v>m</v>
          </cell>
          <cell r="M14" t="str">
            <v>m</v>
          </cell>
          <cell r="N14" t="str">
            <v>m</v>
          </cell>
          <cell r="O14" t="str">
            <v>m</v>
          </cell>
          <cell r="P14" t="str">
            <v>m</v>
          </cell>
          <cell r="Q14" t="str">
            <v>m</v>
          </cell>
          <cell r="R14" t="str">
            <v>n</v>
          </cell>
          <cell r="S14" t="str">
            <v>n</v>
          </cell>
          <cell r="T14" t="str">
            <v>n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a</v>
          </cell>
          <cell r="Y14" t="str">
            <v>a</v>
          </cell>
          <cell r="Z14" t="str">
            <v>a</v>
          </cell>
        </row>
        <row r="15">
          <cell r="A15" t="str">
            <v>Denmark</v>
          </cell>
          <cell r="C15">
            <v>76.712840926844166</v>
          </cell>
          <cell r="D15">
            <v>75.409793302712714</v>
          </cell>
          <cell r="E15">
            <v>78.138299274588917</v>
          </cell>
          <cell r="F15">
            <v>88.624122179041393</v>
          </cell>
          <cell r="G15">
            <v>55.982226069470933</v>
          </cell>
          <cell r="H15">
            <v>47.446374611839566</v>
          </cell>
          <cell r="I15">
            <v>64.970939934573437</v>
          </cell>
          <cell r="J15">
            <v>98.254511752439313</v>
          </cell>
          <cell r="K15">
            <v>27.772732155191648</v>
          </cell>
          <cell r="L15">
            <v>33.471943233072977</v>
          </cell>
          <cell r="M15">
            <v>21.807544812232514</v>
          </cell>
          <cell r="N15">
            <v>58.303260525482749</v>
          </cell>
          <cell r="O15">
            <v>55.982226069470933</v>
          </cell>
          <cell r="P15">
            <v>47.446374611839566</v>
          </cell>
          <cell r="Q15">
            <v>64.970939934573437</v>
          </cell>
          <cell r="R15" t="str">
            <v>a</v>
          </cell>
          <cell r="S15" t="str">
            <v>a</v>
          </cell>
          <cell r="T15" t="str">
            <v>a</v>
          </cell>
          <cell r="U15">
            <v>27.708711379431815</v>
          </cell>
          <cell r="V15">
            <v>33.361179807037239</v>
          </cell>
          <cell r="W15">
            <v>21.792079644836608</v>
          </cell>
          <cell r="X15" t="str">
            <v>n</v>
          </cell>
          <cell r="Y15" t="str">
            <v>n</v>
          </cell>
          <cell r="Z15" t="str">
            <v>n</v>
          </cell>
        </row>
        <row r="16">
          <cell r="A16" t="str">
            <v>Estonia</v>
          </cell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>
            <v>56.665149050069409</v>
          </cell>
          <cell r="H16">
            <v>45.117057210917451</v>
          </cell>
          <cell r="I16">
            <v>68.77850605110099</v>
          </cell>
          <cell r="J16">
            <v>98.12734082397003</v>
          </cell>
          <cell r="K16">
            <v>19.084827100314122</v>
          </cell>
          <cell r="L16">
            <v>23.713609941594296</v>
          </cell>
          <cell r="M16">
            <v>14.212366847183104</v>
          </cell>
          <cell r="N16">
            <v>96.03421461897355</v>
          </cell>
          <cell r="O16">
            <v>56.665149050069409</v>
          </cell>
          <cell r="P16">
            <v>45.117057210917451</v>
          </cell>
          <cell r="Q16">
            <v>68.77850605110099</v>
          </cell>
          <cell r="R16" t="str">
            <v>m</v>
          </cell>
          <cell r="S16" t="str">
            <v>m</v>
          </cell>
          <cell r="T16" t="str">
            <v>m</v>
          </cell>
          <cell r="U16" t="str">
            <v>a</v>
          </cell>
          <cell r="V16" t="str">
            <v>a</v>
          </cell>
          <cell r="W16" t="str">
            <v>a</v>
          </cell>
          <cell r="X16">
            <v>0.87930571429162963</v>
          </cell>
          <cell r="Y16">
            <v>1.232618679705574</v>
          </cell>
          <cell r="Z16">
            <v>0.50782427489598114</v>
          </cell>
        </row>
        <row r="17">
          <cell r="A17" t="str">
            <v>Finland</v>
          </cell>
          <cell r="C17">
            <v>82.690856926391305</v>
          </cell>
          <cell r="D17">
            <v>80.426362333232746</v>
          </cell>
          <cell r="E17">
            <v>85.065935301296477</v>
          </cell>
          <cell r="F17">
            <v>88.93457763785598</v>
          </cell>
          <cell r="G17">
            <v>45.363374991710771</v>
          </cell>
          <cell r="H17">
            <v>37.117188869727009</v>
          </cell>
          <cell r="I17">
            <v>54.017224077385094</v>
          </cell>
          <cell r="J17">
            <v>98.60657592706346</v>
          </cell>
          <cell r="K17">
            <v>50.089996494395251</v>
          </cell>
          <cell r="L17">
            <v>52.655354408525753</v>
          </cell>
          <cell r="M17">
            <v>47.391299533045661</v>
          </cell>
          <cell r="N17">
            <v>54.004684602622078</v>
          </cell>
          <cell r="O17">
            <v>82.690856926391305</v>
          </cell>
          <cell r="P17">
            <v>80.426362333232746</v>
          </cell>
          <cell r="Q17">
            <v>85.065935301296477</v>
          </cell>
          <cell r="R17" t="str">
            <v>a</v>
          </cell>
          <cell r="S17" t="str">
            <v>a</v>
          </cell>
          <cell r="T17" t="str">
            <v>a</v>
          </cell>
          <cell r="U17" t="str">
            <v>a</v>
          </cell>
          <cell r="V17" t="str">
            <v>a</v>
          </cell>
          <cell r="W17" t="str">
            <v>a</v>
          </cell>
          <cell r="X17" t="str">
            <v>a</v>
          </cell>
          <cell r="Y17" t="str">
            <v>a</v>
          </cell>
          <cell r="Z17" t="str">
            <v>a</v>
          </cell>
        </row>
        <row r="18">
          <cell r="A18" t="str">
            <v>France</v>
          </cell>
          <cell r="C18" t="str">
            <v>m</v>
          </cell>
          <cell r="D18" t="str">
            <v>m</v>
          </cell>
          <cell r="E18" t="str">
            <v>m</v>
          </cell>
          <cell r="F18" t="str">
            <v>m</v>
          </cell>
          <cell r="G18">
            <v>51.258593032759073</v>
          </cell>
          <cell r="H18">
            <v>44.808898257091414</v>
          </cell>
          <cell r="I18">
            <v>57.987107048672883</v>
          </cell>
          <cell r="J18">
            <v>99.965003572049199</v>
          </cell>
          <cell r="K18">
            <v>57.767115133395698</v>
          </cell>
          <cell r="L18">
            <v>60.625125499301866</v>
          </cell>
          <cell r="M18">
            <v>54.751706824577631</v>
          </cell>
          <cell r="N18">
            <v>88.553052222169526</v>
          </cell>
          <cell r="O18">
            <v>51.258593032759073</v>
          </cell>
          <cell r="P18">
            <v>44.808898257091414</v>
          </cell>
          <cell r="Q18">
            <v>57.987107048672883</v>
          </cell>
          <cell r="R18">
            <v>13.9709102916412</v>
          </cell>
          <cell r="S18">
            <v>15.61223853612503</v>
          </cell>
          <cell r="T18">
            <v>12.265547314621505</v>
          </cell>
          <cell r="U18">
            <v>3.4409097577919101</v>
          </cell>
          <cell r="V18">
            <v>3.0239114313212063</v>
          </cell>
          <cell r="W18">
            <v>3.867546402254022</v>
          </cell>
          <cell r="X18">
            <v>40.355295083962595</v>
          </cell>
          <cell r="Y18">
            <v>41.988975531855623</v>
          </cell>
          <cell r="Z18">
            <v>38.618613107702117</v>
          </cell>
        </row>
        <row r="19">
          <cell r="A19" t="str">
            <v>Germany</v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m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a</v>
          </cell>
          <cell r="V19" t="str">
            <v>a</v>
          </cell>
          <cell r="W19" t="str">
            <v>a</v>
          </cell>
          <cell r="X19" t="str">
            <v>m</v>
          </cell>
          <cell r="Y19" t="str">
            <v>m</v>
          </cell>
          <cell r="Z19" t="str">
            <v>m</v>
          </cell>
        </row>
        <row r="20">
          <cell r="A20" t="str">
            <v>Greece</v>
          </cell>
          <cell r="C20">
            <v>94.149008199385037</v>
          </cell>
          <cell r="D20">
            <v>92.02159500522643</v>
          </cell>
          <cell r="E20">
            <v>96.34211764088387</v>
          </cell>
          <cell r="F20">
            <v>100</v>
          </cell>
          <cell r="G20">
            <v>66.29717351262812</v>
          </cell>
          <cell r="H20">
            <v>58.510345728665435</v>
          </cell>
          <cell r="I20">
            <v>74.538495423846484</v>
          </cell>
          <cell r="J20">
            <v>100</v>
          </cell>
          <cell r="K20">
            <v>27.953633374724067</v>
          </cell>
          <cell r="L20">
            <v>33.595661499928127</v>
          </cell>
          <cell r="M20">
            <v>21.924279384715909</v>
          </cell>
          <cell r="N20">
            <v>100</v>
          </cell>
          <cell r="O20">
            <v>66.29717351262812</v>
          </cell>
          <cell r="P20">
            <v>58.510345728665435</v>
          </cell>
          <cell r="Q20">
            <v>74.538495423846484</v>
          </cell>
          <cell r="R20" t="str">
            <v>a</v>
          </cell>
          <cell r="S20" t="str">
            <v>a</v>
          </cell>
          <cell r="T20" t="str">
            <v>a</v>
          </cell>
          <cell r="U20">
            <v>27.953633374724067</v>
          </cell>
          <cell r="V20">
            <v>33.595661499928127</v>
          </cell>
          <cell r="W20">
            <v>21.924279384715909</v>
          </cell>
          <cell r="X20" t="str">
            <v>x(16)</v>
          </cell>
          <cell r="Y20" t="str">
            <v>x(17)</v>
          </cell>
          <cell r="Z20" t="str">
            <v>x(18)</v>
          </cell>
        </row>
        <row r="21">
          <cell r="A21" t="str">
            <v>Hungary</v>
          </cell>
          <cell r="C21">
            <v>81.522889689618879</v>
          </cell>
          <cell r="D21">
            <v>79.340518219965134</v>
          </cell>
          <cell r="E21">
            <v>83.812282189647291</v>
          </cell>
          <cell r="F21">
            <v>94.275434036609838</v>
          </cell>
          <cell r="G21">
            <v>65.67509500576287</v>
          </cell>
          <cell r="H21">
            <v>59.447086197977448</v>
          </cell>
          <cell r="I21">
            <v>72.1972048583781</v>
          </cell>
          <cell r="J21">
            <v>93.91935262023749</v>
          </cell>
          <cell r="K21">
            <v>16.687576835886585</v>
          </cell>
          <cell r="L21">
            <v>20.806363507860581</v>
          </cell>
          <cell r="M21">
            <v>12.378356386628516</v>
          </cell>
          <cell r="N21">
            <v>95.737227605659442</v>
          </cell>
          <cell r="O21">
            <v>65.67509500576287</v>
          </cell>
          <cell r="P21">
            <v>59.447086197977448</v>
          </cell>
          <cell r="Q21">
            <v>72.1972048583781</v>
          </cell>
          <cell r="R21" t="str">
            <v>a</v>
          </cell>
          <cell r="S21" t="str">
            <v>a</v>
          </cell>
          <cell r="T21" t="str">
            <v>a</v>
          </cell>
          <cell r="U21">
            <v>16.687576835886585</v>
          </cell>
          <cell r="V21">
            <v>20.806363507860581</v>
          </cell>
          <cell r="W21">
            <v>12.378356386628516</v>
          </cell>
          <cell r="X21" t="str">
            <v>x(16)</v>
          </cell>
          <cell r="Y21" t="str">
            <v>x(17)</v>
          </cell>
          <cell r="Z21" t="str">
            <v>x(18)</v>
          </cell>
        </row>
        <row r="22">
          <cell r="A22" t="str">
            <v>Iceland</v>
          </cell>
          <cell r="C22">
            <v>69.50622463177865</v>
          </cell>
          <cell r="D22">
            <v>61.195785311283224</v>
          </cell>
          <cell r="E22">
            <v>78.220830660233418</v>
          </cell>
          <cell r="F22">
            <v>80.139289145052842</v>
          </cell>
          <cell r="G22">
            <v>60.76350663105444</v>
          </cell>
          <cell r="H22">
            <v>51.344290913883761</v>
          </cell>
          <cell r="I22">
            <v>70.634277761818311</v>
          </cell>
          <cell r="J22">
            <v>88.831719128329297</v>
          </cell>
          <cell r="K22">
            <v>31.985547499882987</v>
          </cell>
          <cell r="L22">
            <v>32.443057538855427</v>
          </cell>
          <cell r="M22">
            <v>31.521222165642371</v>
          </cell>
          <cell r="N22">
            <v>60.255897640943623</v>
          </cell>
          <cell r="O22">
            <v>57.485387134004498</v>
          </cell>
          <cell r="P22">
            <v>47.812347754697385</v>
          </cell>
          <cell r="Q22">
            <v>67.626099140108195</v>
          </cell>
          <cell r="R22">
            <v>1.6124222222915663</v>
          </cell>
          <cell r="S22">
            <v>0.79890638970233963</v>
          </cell>
          <cell r="T22">
            <v>2.4639401295780692</v>
          </cell>
          <cell r="U22">
            <v>20.969917056968264</v>
          </cell>
          <cell r="V22">
            <v>23.769836201600551</v>
          </cell>
          <cell r="W22">
            <v>18.040489767851742</v>
          </cell>
          <cell r="X22">
            <v>12.681327717673113</v>
          </cell>
          <cell r="Y22">
            <v>11.406258106738917</v>
          </cell>
          <cell r="Z22">
            <v>14.024970889922669</v>
          </cell>
        </row>
        <row r="23">
          <cell r="A23" t="str">
            <v>Ireland</v>
          </cell>
          <cell r="C23">
            <v>92.700917317121252</v>
          </cell>
          <cell r="D23">
            <v>91.576791899219344</v>
          </cell>
          <cell r="E23">
            <v>93.8783065376184</v>
          </cell>
          <cell r="F23">
            <v>98.461238039445419</v>
          </cell>
          <cell r="G23">
            <v>70.165502925382285</v>
          </cell>
          <cell r="H23">
            <v>71.678565226347331</v>
          </cell>
          <cell r="I23">
            <v>68.637844478668512</v>
          </cell>
          <cell r="J23">
            <v>96.57603733387441</v>
          </cell>
          <cell r="K23">
            <v>52.382801752914368</v>
          </cell>
          <cell r="L23">
            <v>44.737418898661645</v>
          </cell>
          <cell r="M23">
            <v>60.007937828339806</v>
          </cell>
          <cell r="N23">
            <v>71.191204636469919</v>
          </cell>
          <cell r="O23">
            <v>97.59971061351041</v>
          </cell>
          <cell r="P23">
            <v>96.456516286880841</v>
          </cell>
          <cell r="Q23">
            <v>98.792640768084624</v>
          </cell>
          <cell r="R23" t="str">
            <v>a</v>
          </cell>
          <cell r="S23" t="str">
            <v>a</v>
          </cell>
          <cell r="T23" t="str">
            <v>a</v>
          </cell>
          <cell r="U23">
            <v>6.0633735946140801</v>
          </cell>
          <cell r="V23">
            <v>6.4874104980472636</v>
          </cell>
          <cell r="W23">
            <v>5.6380412870850538</v>
          </cell>
          <cell r="X23">
            <v>18.885220470172147</v>
          </cell>
          <cell r="Y23">
            <v>13.47205734008085</v>
          </cell>
          <cell r="Z23">
            <v>24.215100251838631</v>
          </cell>
        </row>
        <row r="24">
          <cell r="A24" t="str">
            <v>Israel</v>
          </cell>
          <cell r="C24">
            <v>91.815620269655852</v>
          </cell>
          <cell r="D24">
            <v>87.519997839616067</v>
          </cell>
          <cell r="E24">
            <v>96.320395257350697</v>
          </cell>
          <cell r="F24">
            <v>99.999085195722373</v>
          </cell>
          <cell r="G24">
            <v>58.260349460939906</v>
          </cell>
          <cell r="H24">
            <v>52.162714645010624</v>
          </cell>
          <cell r="I24">
            <v>64.651987005960748</v>
          </cell>
          <cell r="J24">
            <v>100</v>
          </cell>
          <cell r="K24">
            <v>33.555270802321274</v>
          </cell>
          <cell r="L24">
            <v>35.357283194605458</v>
          </cell>
          <cell r="M24">
            <v>31.668408251389991</v>
          </cell>
          <cell r="N24">
            <v>99.997496683105112</v>
          </cell>
          <cell r="O24">
            <v>89.354592441494987</v>
          </cell>
          <cell r="P24">
            <v>83.456888211346481</v>
          </cell>
          <cell r="Q24">
            <v>95.539739806849781</v>
          </cell>
          <cell r="R24" t="str">
            <v>a</v>
          </cell>
          <cell r="S24" t="str">
            <v>a</v>
          </cell>
          <cell r="T24" t="str">
            <v>a</v>
          </cell>
          <cell r="U24">
            <v>2.4610276943607379</v>
          </cell>
          <cell r="V24">
            <v>4.0631096282695882</v>
          </cell>
          <cell r="W24">
            <v>0.78065545050092988</v>
          </cell>
          <cell r="X24" t="str">
            <v>a</v>
          </cell>
          <cell r="Y24" t="str">
            <v>a</v>
          </cell>
          <cell r="Z24" t="str">
            <v>a</v>
          </cell>
        </row>
        <row r="25">
          <cell r="A25" t="str">
            <v>Italy</v>
          </cell>
          <cell r="C25" t="str">
            <v>m</v>
          </cell>
          <cell r="D25" t="str">
            <v>m</v>
          </cell>
          <cell r="E25" t="str">
            <v>m</v>
          </cell>
          <cell r="F25" t="str">
            <v>m</v>
          </cell>
          <cell r="G25">
            <v>35.59715765430586</v>
          </cell>
          <cell r="H25">
            <v>25.486938104774154</v>
          </cell>
          <cell r="I25">
            <v>46.372027213113398</v>
          </cell>
          <cell r="J25">
            <v>100</v>
          </cell>
          <cell r="K25" t="str">
            <v>m</v>
          </cell>
          <cell r="L25" t="str">
            <v>m</v>
          </cell>
          <cell r="M25" t="str">
            <v>m</v>
          </cell>
          <cell r="N25" t="str">
            <v>m</v>
          </cell>
          <cell r="O25">
            <v>74.1060833136318</v>
          </cell>
          <cell r="P25">
            <v>69.783016131310433</v>
          </cell>
          <cell r="Q25">
            <v>78.738426727904951</v>
          </cell>
          <cell r="R25" t="str">
            <v>m</v>
          </cell>
          <cell r="S25" t="str">
            <v>m</v>
          </cell>
          <cell r="T25" t="str">
            <v>m</v>
          </cell>
          <cell r="U25" t="str">
            <v>a</v>
          </cell>
          <cell r="V25" t="str">
            <v>a</v>
          </cell>
          <cell r="W25" t="str">
            <v>a</v>
          </cell>
          <cell r="X25" t="str">
            <v>m</v>
          </cell>
          <cell r="Y25" t="str">
            <v>m</v>
          </cell>
          <cell r="Z25" t="str">
            <v>m</v>
          </cell>
        </row>
        <row r="26">
          <cell r="A26" t="str">
            <v>Japan</v>
          </cell>
          <cell r="C26" t="str">
            <v>m</v>
          </cell>
          <cell r="D26" t="str">
            <v>m</v>
          </cell>
          <cell r="E26" t="str">
            <v>m</v>
          </cell>
          <cell r="F26" t="str">
            <v>m</v>
          </cell>
          <cell r="G26" t="str">
            <v>m</v>
          </cell>
          <cell r="H26" t="str">
            <v>m</v>
          </cell>
          <cell r="I26" t="str">
            <v>m</v>
          </cell>
          <cell r="J26" t="str">
            <v>m</v>
          </cell>
          <cell r="K26" t="str">
            <v>m</v>
          </cell>
          <cell r="L26" t="str">
            <v>m</v>
          </cell>
          <cell r="M26" t="str">
            <v>m</v>
          </cell>
          <cell r="N26" t="str">
            <v>m</v>
          </cell>
          <cell r="O26" t="str">
            <v>m</v>
          </cell>
          <cell r="P26" t="str">
            <v>m</v>
          </cell>
          <cell r="Q26" t="str">
            <v>m</v>
          </cell>
          <cell r="R26" t="str">
            <v>m</v>
          </cell>
          <cell r="S26" t="str">
            <v>m</v>
          </cell>
          <cell r="T26" t="str">
            <v>n</v>
          </cell>
          <cell r="U26" t="str">
            <v>m</v>
          </cell>
          <cell r="V26" t="str">
            <v>m</v>
          </cell>
          <cell r="W26" t="str">
            <v>m</v>
          </cell>
          <cell r="X26" t="str">
            <v>x(16)</v>
          </cell>
          <cell r="Y26" t="str">
            <v>x(17)</v>
          </cell>
          <cell r="Z26" t="str">
            <v>x(18)</v>
          </cell>
        </row>
        <row r="27">
          <cell r="A27" t="str">
            <v>Korea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  <cell r="P27" t="str">
            <v>m</v>
          </cell>
          <cell r="Q27" t="str">
            <v>m</v>
          </cell>
          <cell r="R27" t="str">
            <v>a</v>
          </cell>
          <cell r="S27" t="str">
            <v>a</v>
          </cell>
          <cell r="T27" t="str">
            <v>a</v>
          </cell>
          <cell r="U27" t="str">
            <v>m</v>
          </cell>
          <cell r="V27" t="str">
            <v>m</v>
          </cell>
          <cell r="W27" t="str">
            <v>m</v>
          </cell>
          <cell r="X27" t="str">
            <v>a</v>
          </cell>
          <cell r="Y27" t="str">
            <v>a</v>
          </cell>
          <cell r="Z27" t="str">
            <v>a</v>
          </cell>
        </row>
        <row r="28">
          <cell r="A28" t="str">
            <v>Luxembourg</v>
          </cell>
          <cell r="C28">
            <v>67.969218307502473</v>
          </cell>
          <cell r="D28">
            <v>64.948375017514337</v>
          </cell>
          <cell r="E28">
            <v>71.255848820003138</v>
          </cell>
          <cell r="F28">
            <v>96.949731576378724</v>
          </cell>
          <cell r="G28">
            <v>30.358846587415716</v>
          </cell>
          <cell r="H28">
            <v>27.036474112373753</v>
          </cell>
          <cell r="I28">
            <v>33.983143353511593</v>
          </cell>
          <cell r="J28">
            <v>99.606299212598429</v>
          </cell>
          <cell r="K28">
            <v>39.536430899248828</v>
          </cell>
          <cell r="L28">
            <v>40.473042435093831</v>
          </cell>
          <cell r="M28">
            <v>38.54547793381137</v>
          </cell>
          <cell r="N28">
            <v>94.530612244897966</v>
          </cell>
          <cell r="O28">
            <v>43.319976767128992</v>
          </cell>
          <cell r="P28">
            <v>36.670660735450156</v>
          </cell>
          <cell r="Q28">
            <v>50.433178285378119</v>
          </cell>
          <cell r="R28">
            <v>6.9649255269736132</v>
          </cell>
          <cell r="S28">
            <v>8.2614068254548592</v>
          </cell>
          <cell r="T28">
            <v>5.6040577702482253</v>
          </cell>
          <cell r="U28">
            <v>18.029781329901766</v>
          </cell>
          <cell r="V28">
            <v>20.361452275664092</v>
          </cell>
          <cell r="W28">
            <v>15.582244066688117</v>
          </cell>
          <cell r="X28">
            <v>1.5805938626601745</v>
          </cell>
          <cell r="Y28">
            <v>2.2159967108984957</v>
          </cell>
          <cell r="Z28">
            <v>0.90914116500848074</v>
          </cell>
        </row>
        <row r="29">
          <cell r="A29" t="str">
            <v>Mexico</v>
          </cell>
          <cell r="C29">
            <v>46.242460102117747</v>
          </cell>
          <cell r="D29">
            <v>42.689794077729957</v>
          </cell>
          <cell r="E29">
            <v>49.832142217601572</v>
          </cell>
          <cell r="F29">
            <v>98.533496130499515</v>
          </cell>
          <cell r="G29">
            <v>42.515309615288849</v>
          </cell>
          <cell r="H29">
            <v>38.90807563206554</v>
          </cell>
          <cell r="I29">
            <v>46.160392414940418</v>
          </cell>
          <cell r="J29">
            <v>98.931903401482018</v>
          </cell>
          <cell r="K29">
            <v>3.7271504868288923</v>
          </cell>
          <cell r="L29">
            <v>3.7817184456644095</v>
          </cell>
          <cell r="M29">
            <v>3.6717498026611564</v>
          </cell>
          <cell r="N29">
            <v>94.17041454829878</v>
          </cell>
          <cell r="O29">
            <v>42.515309615288849</v>
          </cell>
          <cell r="P29">
            <v>38.90807563206554</v>
          </cell>
          <cell r="Q29">
            <v>46.160392414940418</v>
          </cell>
          <cell r="R29" t="str">
            <v>a</v>
          </cell>
          <cell r="S29" t="str">
            <v>a</v>
          </cell>
          <cell r="T29" t="str">
            <v>a</v>
          </cell>
          <cell r="U29">
            <v>3.7271504868288923</v>
          </cell>
          <cell r="V29">
            <v>3.7817184456644095</v>
          </cell>
          <cell r="W29">
            <v>3.6717498026611564</v>
          </cell>
          <cell r="X29" t="str">
            <v>a</v>
          </cell>
          <cell r="Y29" t="str">
            <v>a</v>
          </cell>
          <cell r="Z29" t="str">
            <v>a</v>
          </cell>
        </row>
        <row r="30">
          <cell r="A30" t="str">
            <v>Netherlands</v>
          </cell>
          <cell r="C30" t="str">
            <v>m</v>
          </cell>
          <cell r="D30" t="str">
            <v>m</v>
          </cell>
          <cell r="E30" t="str">
            <v>m</v>
          </cell>
          <cell r="F30" t="str">
            <v>m</v>
          </cell>
          <cell r="G30">
            <v>38.80629581970927</v>
          </cell>
          <cell r="H30">
            <v>35.759584544239104</v>
          </cell>
          <cell r="I30">
            <v>42.008678367275955</v>
          </cell>
          <cell r="J30">
            <v>99.955525058452778</v>
          </cell>
          <cell r="K30">
            <v>59.074051464517311</v>
          </cell>
          <cell r="L30">
            <v>60.059060404542052</v>
          </cell>
          <cell r="M30">
            <v>58.069822037672367</v>
          </cell>
          <cell r="N30">
            <v>67.45135719433101</v>
          </cell>
          <cell r="O30">
            <v>62.362471532994249</v>
          </cell>
          <cell r="P30">
            <v>56.523281558916992</v>
          </cell>
          <cell r="Q30">
            <v>68.470930537600367</v>
          </cell>
          <cell r="R30" t="str">
            <v>a</v>
          </cell>
          <cell r="S30" t="str">
            <v>a</v>
          </cell>
          <cell r="T30" t="str">
            <v>a</v>
          </cell>
          <cell r="U30">
            <v>35.517875751232339</v>
          </cell>
          <cell r="V30">
            <v>39.295363389864157</v>
          </cell>
          <cell r="W30">
            <v>31.607569867347955</v>
          </cell>
          <cell r="X30" t="str">
            <v>a</v>
          </cell>
          <cell r="Y30" t="str">
            <v>a</v>
          </cell>
          <cell r="Z30" t="str">
            <v>a</v>
          </cell>
        </row>
        <row r="31">
          <cell r="A31" t="str">
            <v>New Zealand</v>
          </cell>
          <cell r="C31" t="str">
            <v>m</v>
          </cell>
          <cell r="D31" t="str">
            <v>m</v>
          </cell>
          <cell r="E31" t="str">
            <v>m</v>
          </cell>
          <cell r="F31" t="str">
            <v>m</v>
          </cell>
          <cell r="G31" t="str">
            <v>m</v>
          </cell>
          <cell r="H31" t="str">
            <v>m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 t="str">
            <v>m</v>
          </cell>
          <cell r="O31" t="str">
            <v>m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 t="str">
            <v>m</v>
          </cell>
          <cell r="Z31" t="str">
            <v>m</v>
          </cell>
        </row>
        <row r="32">
          <cell r="A32" t="str">
            <v>Norway</v>
          </cell>
          <cell r="C32">
            <v>75.253502946245959</v>
          </cell>
          <cell r="D32">
            <v>71.981258315801881</v>
          </cell>
          <cell r="E32">
            <v>78.864926156329403</v>
          </cell>
          <cell r="F32">
            <v>85.766700181686687</v>
          </cell>
          <cell r="G32">
            <v>58.3932192838733</v>
          </cell>
          <cell r="H32">
            <v>48.001514710766443</v>
          </cell>
          <cell r="I32">
            <v>69.447898850267023</v>
          </cell>
          <cell r="J32">
            <v>97.59470526126033</v>
          </cell>
          <cell r="K32">
            <v>22.373882345175396</v>
          </cell>
          <cell r="L32">
            <v>30.328779281283126</v>
          </cell>
          <cell r="M32">
            <v>14.058530282835102</v>
          </cell>
          <cell r="N32">
            <v>60.889078863004919</v>
          </cell>
          <cell r="O32">
            <v>58.3932192838733</v>
          </cell>
          <cell r="P32">
            <v>48.001514710766443</v>
          </cell>
          <cell r="Q32">
            <v>69.447898850267023</v>
          </cell>
          <cell r="R32" t="str">
            <v>a</v>
          </cell>
          <cell r="S32" t="str">
            <v>a</v>
          </cell>
          <cell r="T32" t="str">
            <v>a</v>
          </cell>
          <cell r="U32">
            <v>22.373882345175396</v>
          </cell>
          <cell r="V32">
            <v>30.328779281283126</v>
          </cell>
          <cell r="W32">
            <v>14.058530282835102</v>
          </cell>
          <cell r="X32" t="str">
            <v>m</v>
          </cell>
          <cell r="Y32" t="str">
            <v>m</v>
          </cell>
          <cell r="Z32" t="str">
            <v>m</v>
          </cell>
        </row>
        <row r="33">
          <cell r="A33" t="str">
            <v>Poland</v>
          </cell>
          <cell r="C33">
            <v>82.19393925055563</v>
          </cell>
          <cell r="D33">
            <v>78.466457589195997</v>
          </cell>
          <cell r="E33">
            <v>86.09747972998953</v>
          </cell>
          <cell r="F33">
            <v>98.203422135962896</v>
          </cell>
          <cell r="G33">
            <v>48.111707468561285</v>
          </cell>
          <cell r="H33">
            <v>36.610564855739213</v>
          </cell>
          <cell r="I33">
            <v>60.120044331829412</v>
          </cell>
          <cell r="J33">
            <v>91.63295514027115</v>
          </cell>
          <cell r="K33">
            <v>37.18066432240947</v>
          </cell>
          <cell r="L33">
            <v>45.558764474022276</v>
          </cell>
          <cell r="M33">
            <v>28.448650461403151</v>
          </cell>
          <cell r="N33">
            <v>98.784872847860868</v>
          </cell>
          <cell r="O33">
            <v>71.05481152645126</v>
          </cell>
          <cell r="P33">
            <v>63.561205083205195</v>
          </cell>
          <cell r="Q33">
            <v>78.886643410634775</v>
          </cell>
          <cell r="R33" t="str">
            <v>a</v>
          </cell>
          <cell r="S33" t="str">
            <v>a</v>
          </cell>
          <cell r="T33" t="str">
            <v>a</v>
          </cell>
          <cell r="U33">
            <v>14.2375602645195</v>
          </cell>
          <cell r="V33">
            <v>18.608124246556294</v>
          </cell>
          <cell r="W33">
            <v>9.682051382597793</v>
          </cell>
          <cell r="X33" t="str">
            <v>a</v>
          </cell>
          <cell r="Y33" t="str">
            <v>a</v>
          </cell>
          <cell r="Z33" t="str">
            <v>a</v>
          </cell>
        </row>
        <row r="34">
          <cell r="A34" t="str">
            <v>Portugal</v>
          </cell>
          <cell r="C34">
            <v>66.707333710523997</v>
          </cell>
          <cell r="D34">
            <v>59.406618897123018</v>
          </cell>
          <cell r="E34">
            <v>74.253324445781729</v>
          </cell>
          <cell r="F34">
            <v>56.156106053461976</v>
          </cell>
          <cell r="G34">
            <v>39.638024869081143</v>
          </cell>
          <cell r="H34">
            <v>32.369218327859159</v>
          </cell>
          <cell r="I34">
            <v>47.154175774528298</v>
          </cell>
          <cell r="J34">
            <v>49.553944952134657</v>
          </cell>
          <cell r="K34">
            <v>27.069308841442851</v>
          </cell>
          <cell r="L34">
            <v>27.037400569263848</v>
          </cell>
          <cell r="M34">
            <v>27.099148671253449</v>
          </cell>
          <cell r="N34">
            <v>69.414742722471956</v>
          </cell>
          <cell r="O34" t="str">
            <v>x(1)</v>
          </cell>
          <cell r="P34" t="str">
            <v>x(2)</v>
          </cell>
          <cell r="Q34" t="str">
            <v>x(3)</v>
          </cell>
          <cell r="R34" t="str">
            <v>x(1)</v>
          </cell>
          <cell r="S34" t="str">
            <v>x(2)</v>
          </cell>
          <cell r="T34" t="str">
            <v>x(3)</v>
          </cell>
          <cell r="U34" t="str">
            <v>x(1)</v>
          </cell>
          <cell r="V34" t="str">
            <v>x(2)</v>
          </cell>
          <cell r="W34" t="str">
            <v>x(3)</v>
          </cell>
          <cell r="X34" t="str">
            <v>x(1)</v>
          </cell>
          <cell r="Y34" t="str">
            <v>x(2)</v>
          </cell>
          <cell r="Z34" t="str">
            <v>x(3)</v>
          </cell>
        </row>
        <row r="35">
          <cell r="A35" t="str">
            <v>Slovak Republic</v>
          </cell>
          <cell r="C35">
            <v>82.988650513429405</v>
          </cell>
          <cell r="D35">
            <v>81.408065118256943</v>
          </cell>
          <cell r="E35">
            <v>84.654184045839514</v>
          </cell>
          <cell r="F35">
            <v>96.630377655980183</v>
          </cell>
          <cell r="G35">
            <v>25.546334139163424</v>
          </cell>
          <cell r="H35">
            <v>20.633776484019947</v>
          </cell>
          <cell r="I35">
            <v>30.679066399290235</v>
          </cell>
          <cell r="J35">
            <v>98.28864235610169</v>
          </cell>
          <cell r="K35">
            <v>63.004680457312034</v>
          </cell>
          <cell r="L35">
            <v>67.024490465694115</v>
          </cell>
          <cell r="M35">
            <v>58.815574779393231</v>
          </cell>
          <cell r="N35">
            <v>93.804175197566067</v>
          </cell>
          <cell r="O35">
            <v>73.610425867645404</v>
          </cell>
          <cell r="P35">
            <v>68.152584808239041</v>
          </cell>
          <cell r="Q35">
            <v>79.309186861572329</v>
          </cell>
          <cell r="R35" t="str">
            <v>a</v>
          </cell>
          <cell r="S35" t="str">
            <v>a</v>
          </cell>
          <cell r="T35" t="str">
            <v>a</v>
          </cell>
          <cell r="U35">
            <v>14.777413030066832</v>
          </cell>
          <cell r="V35">
            <v>19.368450334803025</v>
          </cell>
          <cell r="W35">
            <v>9.9951172642590187</v>
          </cell>
          <cell r="X35" t="str">
            <v>n</v>
          </cell>
          <cell r="Y35" t="str">
            <v>n</v>
          </cell>
          <cell r="Z35" t="str">
            <v>n</v>
          </cell>
        </row>
        <row r="36">
          <cell r="A36" t="str">
            <v>Slovenia</v>
          </cell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>
            <v>37.354528121534351</v>
          </cell>
          <cell r="H36">
            <v>29.103485813543955</v>
          </cell>
          <cell r="I36">
            <v>46.144576492198887</v>
          </cell>
          <cell r="J36">
            <v>100</v>
          </cell>
          <cell r="K36" t="str">
            <v>m</v>
          </cell>
          <cell r="L36" t="str">
            <v>m</v>
          </cell>
          <cell r="M36" t="str">
            <v>m</v>
          </cell>
          <cell r="N36" t="str">
            <v>m</v>
          </cell>
          <cell r="O36">
            <v>40.244958004953503</v>
          </cell>
          <cell r="P36">
            <v>32.76747500385401</v>
          </cell>
          <cell r="Q36">
            <v>48.211345897763756</v>
          </cell>
          <cell r="R36" t="str">
            <v>m</v>
          </cell>
          <cell r="S36" t="str">
            <v>m</v>
          </cell>
          <cell r="T36" t="str">
            <v>m</v>
          </cell>
          <cell r="U36" t="str">
            <v>m</v>
          </cell>
          <cell r="V36" t="str">
            <v>m</v>
          </cell>
          <cell r="W36" t="str">
            <v>m</v>
          </cell>
          <cell r="X36">
            <v>2.2152239687735036</v>
          </cell>
          <cell r="Y36">
            <v>3.2206152221632949</v>
          </cell>
          <cell r="Z36">
            <v>1.1433965444740564</v>
          </cell>
        </row>
        <row r="37">
          <cell r="A37" t="str">
            <v>Spain</v>
          </cell>
          <cell r="C37" t="str">
            <v>m</v>
          </cell>
          <cell r="D37" t="str">
            <v>m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m</v>
          </cell>
          <cell r="K37" t="str">
            <v>m</v>
          </cell>
          <cell r="L37" t="str">
            <v>m</v>
          </cell>
          <cell r="M37" t="str">
            <v>m</v>
          </cell>
          <cell r="N37" t="str">
            <v>m</v>
          </cell>
          <cell r="O37" t="str">
            <v>m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 t="str">
            <v>m</v>
          </cell>
          <cell r="U37" t="str">
            <v>m</v>
          </cell>
          <cell r="V37" t="str">
            <v>m</v>
          </cell>
          <cell r="W37" t="str">
            <v>m</v>
          </cell>
          <cell r="X37" t="str">
            <v>m</v>
          </cell>
          <cell r="Y37" t="str">
            <v>m</v>
          </cell>
          <cell r="Z37" t="str">
            <v>m</v>
          </cell>
        </row>
        <row r="38">
          <cell r="A38" t="str">
            <v>Sweden</v>
          </cell>
          <cell r="C38">
            <v>74.798049714697981</v>
          </cell>
          <cell r="D38">
            <v>72.689841703912833</v>
          </cell>
          <cell r="E38">
            <v>77.054072371206772</v>
          </cell>
          <cell r="F38">
            <v>100</v>
          </cell>
          <cell r="G38">
            <v>31.258946607430627</v>
          </cell>
          <cell r="H38">
            <v>26.407101793888003</v>
          </cell>
          <cell r="I38">
            <v>36.428602234599325</v>
          </cell>
          <cell r="J38">
            <v>100</v>
          </cell>
          <cell r="K38">
            <v>43.53910310726738</v>
          </cell>
          <cell r="L38">
            <v>46.282739910024837</v>
          </cell>
          <cell r="M38">
            <v>40.625470136607447</v>
          </cell>
          <cell r="N38">
            <v>100</v>
          </cell>
          <cell r="O38">
            <v>74.332095490374556</v>
          </cell>
          <cell r="P38">
            <v>72.124497488972438</v>
          </cell>
          <cell r="Q38">
            <v>76.693136198376138</v>
          </cell>
          <cell r="R38" t="str">
            <v>n</v>
          </cell>
          <cell r="S38" t="str">
            <v>n</v>
          </cell>
          <cell r="T38" t="str">
            <v>n</v>
          </cell>
          <cell r="U38" t="str">
            <v>n</v>
          </cell>
          <cell r="V38">
            <v>0.56534421494040765</v>
          </cell>
          <cell r="W38" t="str">
            <v>n</v>
          </cell>
          <cell r="X38" t="str">
            <v>n</v>
          </cell>
          <cell r="Y38" t="str">
            <v>n</v>
          </cell>
          <cell r="Z38" t="str">
            <v>n</v>
          </cell>
        </row>
        <row r="39">
          <cell r="A39" t="str">
            <v>Switzerland</v>
          </cell>
          <cell r="C39" t="str">
            <v>m</v>
          </cell>
          <cell r="D39" t="str">
            <v>m</v>
          </cell>
          <cell r="E39" t="str">
            <v>m</v>
          </cell>
          <cell r="F39" t="str">
            <v>m</v>
          </cell>
          <cell r="G39" t="str">
            <v>m</v>
          </cell>
          <cell r="H39" t="str">
            <v>m</v>
          </cell>
          <cell r="I39" t="str">
            <v>m</v>
          </cell>
          <cell r="J39" t="str">
            <v>m</v>
          </cell>
          <cell r="K39" t="str">
            <v>m</v>
          </cell>
          <cell r="L39" t="str">
            <v>m</v>
          </cell>
          <cell r="M39" t="str">
            <v>m</v>
          </cell>
          <cell r="N39" t="str">
            <v>m</v>
          </cell>
          <cell r="O39" t="str">
            <v>m</v>
          </cell>
          <cell r="P39" t="str">
            <v>m</v>
          </cell>
          <cell r="Q39" t="str">
            <v>m</v>
          </cell>
          <cell r="R39" t="str">
            <v>m</v>
          </cell>
          <cell r="S39" t="str">
            <v>m</v>
          </cell>
          <cell r="T39" t="str">
            <v>m</v>
          </cell>
          <cell r="U39" t="str">
            <v>m</v>
          </cell>
          <cell r="V39" t="str">
            <v>m</v>
          </cell>
          <cell r="W39" t="str">
            <v>m</v>
          </cell>
          <cell r="X39" t="str">
            <v>m</v>
          </cell>
          <cell r="Y39" t="str">
            <v>m</v>
          </cell>
          <cell r="Z39" t="str">
            <v>m</v>
          </cell>
        </row>
        <row r="40">
          <cell r="A40" t="str">
            <v>Turkey</v>
          </cell>
          <cell r="C40">
            <v>54.187562726472649</v>
          </cell>
          <cell r="D40">
            <v>54.473843816085491</v>
          </cell>
          <cell r="E40">
            <v>53.881118344567192</v>
          </cell>
          <cell r="F40">
            <v>100</v>
          </cell>
          <cell r="G40">
            <v>32.658787028369382</v>
          </cell>
          <cell r="H40">
            <v>30.865607831041803</v>
          </cell>
          <cell r="I40">
            <v>34.546066288867209</v>
          </cell>
          <cell r="J40">
            <v>100</v>
          </cell>
          <cell r="K40">
            <v>21.52877569810326</v>
          </cell>
          <cell r="L40">
            <v>23.608235985043684</v>
          </cell>
          <cell r="M40">
            <v>19.33505205569999</v>
          </cell>
          <cell r="N40">
            <v>100</v>
          </cell>
          <cell r="O40">
            <v>54.187562726472649</v>
          </cell>
          <cell r="P40">
            <v>54.473843816085491</v>
          </cell>
          <cell r="Q40">
            <v>53.881118344567192</v>
          </cell>
          <cell r="R40" t="str">
            <v>a</v>
          </cell>
          <cell r="S40" t="str">
            <v>a</v>
          </cell>
          <cell r="T40" t="str">
            <v>a</v>
          </cell>
          <cell r="U40" t="str">
            <v>a</v>
          </cell>
          <cell r="V40" t="str">
            <v>a</v>
          </cell>
          <cell r="W40" t="str">
            <v>a</v>
          </cell>
          <cell r="X40" t="str">
            <v>m</v>
          </cell>
          <cell r="Y40" t="str">
            <v>m</v>
          </cell>
          <cell r="Z40" t="str">
            <v>m</v>
          </cell>
        </row>
        <row r="41">
          <cell r="A41" t="str">
            <v>United Kingdom</v>
          </cell>
          <cell r="C41" t="str">
            <v>m</v>
          </cell>
          <cell r="D41" t="str">
            <v>m</v>
          </cell>
          <cell r="E41" t="str">
            <v>m</v>
          </cell>
          <cell r="F41" t="str">
            <v>m</v>
          </cell>
          <cell r="G41" t="str">
            <v>m</v>
          </cell>
          <cell r="H41" t="str">
            <v>m</v>
          </cell>
          <cell r="I41" t="str">
            <v>m</v>
          </cell>
          <cell r="J41" t="str">
            <v>m</v>
          </cell>
          <cell r="K41" t="str">
            <v>m</v>
          </cell>
          <cell r="L41" t="str">
            <v>m</v>
          </cell>
          <cell r="M41" t="str">
            <v>m</v>
          </cell>
          <cell r="N41" t="str">
            <v>m</v>
          </cell>
          <cell r="O41" t="str">
            <v>m</v>
          </cell>
          <cell r="P41" t="str">
            <v>m</v>
          </cell>
          <cell r="Q41" t="str">
            <v>m</v>
          </cell>
          <cell r="R41" t="str">
            <v>m</v>
          </cell>
          <cell r="S41" t="str">
            <v>m</v>
          </cell>
          <cell r="T41" t="str">
            <v>m</v>
          </cell>
          <cell r="U41" t="str">
            <v>m</v>
          </cell>
          <cell r="V41" t="str">
            <v>m</v>
          </cell>
          <cell r="W41" t="str">
            <v>m</v>
          </cell>
          <cell r="X41" t="str">
            <v>m</v>
          </cell>
          <cell r="Y41" t="str">
            <v>m</v>
          </cell>
          <cell r="Z41" t="str">
            <v>m</v>
          </cell>
        </row>
        <row r="42">
          <cell r="A42" t="str">
            <v>United States</v>
          </cell>
          <cell r="C42">
            <v>76.824910361329515</v>
          </cell>
          <cell r="D42">
            <v>73.139198416161761</v>
          </cell>
          <cell r="E42">
            <v>80.700622310912735</v>
          </cell>
          <cell r="F42">
            <v>100</v>
          </cell>
          <cell r="G42" t="str">
            <v>x(1)</v>
          </cell>
          <cell r="H42" t="str">
            <v>x(2)</v>
          </cell>
          <cell r="I42" t="str">
            <v>x(3)</v>
          </cell>
          <cell r="J42" t="str">
            <v>m</v>
          </cell>
          <cell r="K42" t="str">
            <v>x(1)</v>
          </cell>
          <cell r="L42" t="str">
            <v>x(2)</v>
          </cell>
          <cell r="M42" t="str">
            <v>x(3)</v>
          </cell>
          <cell r="N42" t="str">
            <v>m</v>
          </cell>
          <cell r="O42" t="str">
            <v>x(1)</v>
          </cell>
          <cell r="P42" t="str">
            <v>x(2)</v>
          </cell>
          <cell r="Q42" t="str">
            <v>x(3)</v>
          </cell>
          <cell r="R42" t="str">
            <v>x(1)</v>
          </cell>
          <cell r="S42" t="str">
            <v>x(2)</v>
          </cell>
          <cell r="T42" t="str">
            <v>x(3)</v>
          </cell>
          <cell r="U42" t="str">
            <v>x(1)</v>
          </cell>
          <cell r="V42" t="str">
            <v>x(2)</v>
          </cell>
          <cell r="W42" t="str">
            <v>x(3)</v>
          </cell>
          <cell r="X42" t="str">
            <v>x(1)</v>
          </cell>
          <cell r="Y42" t="str">
            <v>x(2)</v>
          </cell>
          <cell r="Z42" t="str">
            <v>x(3)</v>
          </cell>
        </row>
        <row r="44">
          <cell r="A44" t="str">
            <v>OECD average</v>
          </cell>
          <cell r="C44">
            <v>76.913268911322035</v>
          </cell>
          <cell r="D44">
            <v>73.901662167075614</v>
          </cell>
          <cell r="E44">
            <v>80.07689566781211</v>
          </cell>
          <cell r="F44">
            <v>92.986176252233975</v>
          </cell>
          <cell r="G44">
            <v>49.436036848223573</v>
          </cell>
          <cell r="H44">
            <v>43.566591848228384</v>
          </cell>
          <cell r="I44">
            <v>55.613022945796125</v>
          </cell>
          <cell r="J44">
            <v>95.776341198756882</v>
          </cell>
          <cell r="K44">
            <v>34.507006736310878</v>
          </cell>
          <cell r="L44">
            <v>36.88027891542702</v>
          </cell>
          <cell r="M44">
            <v>32.000269412635014</v>
          </cell>
          <cell r="N44">
            <v>78.852169011012577</v>
          </cell>
          <cell r="O44">
            <v>63.700397637992666</v>
          </cell>
          <cell r="P44">
            <v>58.281203571516535</v>
          </cell>
          <cell r="Q44">
            <v>69.403175312134493</v>
          </cell>
          <cell r="R44">
            <v>3.2657933135895783</v>
          </cell>
          <cell r="S44">
            <v>3.5855829484728425</v>
          </cell>
          <cell r="T44">
            <v>2.8175795735959923</v>
          </cell>
          <cell r="U44">
            <v>10.850250212129941</v>
          </cell>
          <cell r="V44">
            <v>12.698218340393897</v>
          </cell>
          <cell r="W44">
            <v>8.9397144472086385</v>
          </cell>
          <cell r="X44">
            <v>5.1920663070561428</v>
          </cell>
          <cell r="Y44">
            <v>5.2400515121724158</v>
          </cell>
          <cell r="Z44">
            <v>5.1207539691884207</v>
          </cell>
        </row>
        <row r="45">
          <cell r="A45" t="str">
            <v>EU21 average</v>
          </cell>
          <cell r="C45">
            <v>80.243370455607021</v>
          </cell>
          <cell r="D45">
            <v>77.569441908635952</v>
          </cell>
          <cell r="E45">
            <v>83.055185035685568</v>
          </cell>
          <cell r="F45">
            <v>91.823500931473632</v>
          </cell>
          <cell r="G45">
            <v>44.232332487048801</v>
          </cell>
          <cell r="H45">
            <v>37.832401803410924</v>
          </cell>
          <cell r="I45">
            <v>50.975422203458088</v>
          </cell>
          <cell r="J45">
            <v>95.507899986675724</v>
          </cell>
          <cell r="K45">
            <v>42.80372023930952</v>
          </cell>
          <cell r="L45">
            <v>45.721303150149758</v>
          </cell>
          <cell r="M45">
            <v>39.713316868593431</v>
          </cell>
          <cell r="N45">
            <v>83.293049771339327</v>
          </cell>
          <cell r="O45">
            <v>62.087986487573417</v>
          </cell>
          <cell r="P45">
            <v>56.354277577582771</v>
          </cell>
          <cell r="Q45">
            <v>68.129958818940096</v>
          </cell>
          <cell r="R45">
            <v>5.0320889786681002</v>
          </cell>
          <cell r="S45">
            <v>5.6546547959372671</v>
          </cell>
          <cell r="T45">
            <v>4.3870009067825828</v>
          </cell>
          <cell r="U45">
            <v>11.577444545108337</v>
          </cell>
          <cell r="V45">
            <v>13.605037525460848</v>
          </cell>
          <cell r="W45">
            <v>9.4917625954798091</v>
          </cell>
          <cell r="X45">
            <v>6.2694758470422416</v>
          </cell>
          <cell r="Y45">
            <v>6.3154040463244083</v>
          </cell>
          <cell r="Z45">
            <v>6.1884519818463177</v>
          </cell>
        </row>
        <row r="48">
          <cell r="A48" t="str">
            <v>Other G20</v>
          </cell>
        </row>
        <row r="49">
          <cell r="A49" t="str">
            <v>Argentina</v>
          </cell>
          <cell r="B49">
            <v>3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>
            <v>34.273585134083184</v>
          </cell>
          <cell r="H49">
            <v>26.834545042761881</v>
          </cell>
          <cell r="I49">
            <v>41.944077925117213</v>
          </cell>
          <cell r="J49">
            <v>94.671622798742774</v>
          </cell>
          <cell r="K49">
            <v>6.4379664195852229</v>
          </cell>
          <cell r="L49">
            <v>7.704195957576836</v>
          </cell>
          <cell r="M49">
            <v>5.1323575733458089</v>
          </cell>
          <cell r="N49">
            <v>99.82673267326733</v>
          </cell>
          <cell r="O49">
            <v>40.7115515536684</v>
          </cell>
          <cell r="P49">
            <v>34.53874100033871</v>
          </cell>
          <cell r="Q49">
            <v>47.076435498463027</v>
          </cell>
          <cell r="R49" t="str">
            <v>a</v>
          </cell>
          <cell r="S49" t="str">
            <v>a</v>
          </cell>
          <cell r="T49" t="str">
            <v>a</v>
          </cell>
          <cell r="U49" t="str">
            <v>a</v>
          </cell>
          <cell r="V49" t="str">
            <v>a</v>
          </cell>
          <cell r="W49" t="str">
            <v>a</v>
          </cell>
          <cell r="X49" t="str">
            <v>a</v>
          </cell>
          <cell r="Y49" t="str">
            <v>a</v>
          </cell>
          <cell r="Z49" t="str">
            <v>a</v>
          </cell>
        </row>
        <row r="50">
          <cell r="A50" t="str">
            <v>Brazil</v>
          </cell>
          <cell r="C50" t="str">
            <v>m</v>
          </cell>
          <cell r="D50" t="str">
            <v>m</v>
          </cell>
          <cell r="E50" t="str">
            <v>m</v>
          </cell>
          <cell r="F50" t="str">
            <v>m</v>
          </cell>
          <cell r="G50">
            <v>53.59253645422433</v>
          </cell>
          <cell r="H50">
            <v>46.005485484921863</v>
          </cell>
          <cell r="I50">
            <v>61.309707336749995</v>
          </cell>
          <cell r="J50">
            <v>85.973470228378773</v>
          </cell>
          <cell r="K50">
            <v>6.0127846595405989</v>
          </cell>
          <cell r="L50">
            <v>4.9353866665173216</v>
          </cell>
          <cell r="M50">
            <v>7.0994677595556164</v>
          </cell>
          <cell r="N50">
            <v>62.388422298976089</v>
          </cell>
          <cell r="O50">
            <v>53.59253645422433</v>
          </cell>
          <cell r="P50">
            <v>46.005485484921863</v>
          </cell>
          <cell r="Q50">
            <v>61.309707336749995</v>
          </cell>
          <cell r="R50">
            <v>6.0127846595405989</v>
          </cell>
          <cell r="S50">
            <v>4.9353866665173216</v>
          </cell>
          <cell r="T50">
            <v>7.0994677595556164</v>
          </cell>
          <cell r="U50" t="str">
            <v>a</v>
          </cell>
          <cell r="V50" t="str">
            <v>a</v>
          </cell>
          <cell r="W50" t="str">
            <v>a</v>
          </cell>
          <cell r="X50" t="str">
            <v>a</v>
          </cell>
          <cell r="Y50" t="str">
            <v>a</v>
          </cell>
          <cell r="Z50" t="str">
            <v>a</v>
          </cell>
        </row>
        <row r="51">
          <cell r="A51" t="str">
            <v>China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  <cell r="P51" t="str">
            <v>m</v>
          </cell>
          <cell r="Q51" t="str">
            <v>m</v>
          </cell>
          <cell r="R51" t="str">
            <v>m</v>
          </cell>
          <cell r="S51" t="str">
            <v>m</v>
          </cell>
          <cell r="T51" t="str">
            <v>m</v>
          </cell>
          <cell r="U51" t="str">
            <v>m</v>
          </cell>
          <cell r="V51" t="str">
            <v>m</v>
          </cell>
          <cell r="W51" t="str">
            <v>m</v>
          </cell>
          <cell r="X51" t="str">
            <v>m</v>
          </cell>
          <cell r="Y51" t="str">
            <v>m</v>
          </cell>
          <cell r="Z51" t="str">
            <v>m</v>
          </cell>
        </row>
        <row r="52">
          <cell r="A52" t="str">
            <v>India</v>
          </cell>
          <cell r="C52" t="str">
            <v>m</v>
          </cell>
          <cell r="D52" t="str">
            <v>m</v>
          </cell>
          <cell r="E52" t="str">
            <v>m</v>
          </cell>
          <cell r="F52" t="str">
            <v>m</v>
          </cell>
          <cell r="G52" t="str">
            <v>m</v>
          </cell>
          <cell r="H52" t="str">
            <v>m</v>
          </cell>
          <cell r="I52" t="str">
            <v>m</v>
          </cell>
          <cell r="J52" t="str">
            <v>m</v>
          </cell>
          <cell r="K52" t="str">
            <v>m</v>
          </cell>
          <cell r="L52" t="str">
            <v>m</v>
          </cell>
          <cell r="M52" t="str">
            <v>m</v>
          </cell>
          <cell r="N52" t="str">
            <v>m</v>
          </cell>
          <cell r="O52" t="str">
            <v>m</v>
          </cell>
          <cell r="P52" t="str">
            <v>m</v>
          </cell>
          <cell r="Q52" t="str">
            <v>m</v>
          </cell>
          <cell r="R52" t="str">
            <v>m</v>
          </cell>
          <cell r="S52" t="str">
            <v>m</v>
          </cell>
          <cell r="T52" t="str">
            <v>m</v>
          </cell>
          <cell r="U52" t="str">
            <v>m</v>
          </cell>
          <cell r="V52" t="str">
            <v>m</v>
          </cell>
          <cell r="W52" t="str">
            <v>m</v>
          </cell>
          <cell r="X52" t="str">
            <v>m</v>
          </cell>
          <cell r="Y52" t="str">
            <v>m</v>
          </cell>
          <cell r="Z52" t="str">
            <v>m</v>
          </cell>
        </row>
        <row r="53">
          <cell r="A53" t="str">
            <v>Indonesia</v>
          </cell>
          <cell r="C53" t="str">
            <v>m</v>
          </cell>
          <cell r="D53" t="str">
            <v>m</v>
          </cell>
          <cell r="E53" t="str">
            <v>m</v>
          </cell>
          <cell r="F53" t="str">
            <v>m</v>
          </cell>
          <cell r="G53">
            <v>31.126563137331718</v>
          </cell>
          <cell r="H53">
            <v>28.895947075876855</v>
          </cell>
          <cell r="I53">
            <v>33.425551620193389</v>
          </cell>
          <cell r="J53">
            <v>100</v>
          </cell>
          <cell r="K53">
            <v>18.672934227814235</v>
          </cell>
          <cell r="L53">
            <v>22.151521174104207</v>
          </cell>
          <cell r="M53">
            <v>15.088034162834266</v>
          </cell>
          <cell r="N53">
            <v>100</v>
          </cell>
          <cell r="O53">
            <v>31.126563137331718</v>
          </cell>
          <cell r="P53">
            <v>28.895947075876855</v>
          </cell>
          <cell r="Q53">
            <v>33.425551620193389</v>
          </cell>
          <cell r="R53">
            <v>18.672934227814235</v>
          </cell>
          <cell r="S53">
            <v>22.151521174104207</v>
          </cell>
          <cell r="T53">
            <v>15.088034162834266</v>
          </cell>
          <cell r="U53" t="str">
            <v>a</v>
          </cell>
          <cell r="V53" t="str">
            <v>a</v>
          </cell>
          <cell r="W53" t="str">
            <v>a</v>
          </cell>
          <cell r="X53" t="str">
            <v>a</v>
          </cell>
          <cell r="Y53" t="str">
            <v>a</v>
          </cell>
          <cell r="Z53" t="str">
            <v>a</v>
          </cell>
        </row>
        <row r="54">
          <cell r="A54" t="str">
            <v>Russian Federation</v>
          </cell>
          <cell r="C54" t="str">
            <v>m</v>
          </cell>
          <cell r="D54" t="str">
            <v>m</v>
          </cell>
          <cell r="E54" t="str">
            <v>m</v>
          </cell>
          <cell r="F54" t="str">
            <v>m</v>
          </cell>
          <cell r="G54" t="str">
            <v>m</v>
          </cell>
          <cell r="H54" t="str">
            <v>m</v>
          </cell>
          <cell r="I54" t="str">
            <v>m</v>
          </cell>
          <cell r="J54" t="str">
            <v>m</v>
          </cell>
          <cell r="K54" t="str">
            <v>m</v>
          </cell>
          <cell r="L54" t="str">
            <v>m</v>
          </cell>
          <cell r="M54" t="str">
            <v>m</v>
          </cell>
          <cell r="N54" t="str">
            <v>m</v>
          </cell>
          <cell r="O54" t="str">
            <v>m</v>
          </cell>
          <cell r="P54" t="str">
            <v>m</v>
          </cell>
          <cell r="Q54" t="str">
            <v>m</v>
          </cell>
          <cell r="R54" t="str">
            <v>m</v>
          </cell>
          <cell r="S54" t="str">
            <v>m</v>
          </cell>
          <cell r="T54" t="str">
            <v>m</v>
          </cell>
          <cell r="U54" t="str">
            <v>m</v>
          </cell>
          <cell r="V54" t="str">
            <v>m</v>
          </cell>
          <cell r="W54" t="str">
            <v>m</v>
          </cell>
          <cell r="X54" t="str">
            <v>m</v>
          </cell>
          <cell r="Y54" t="str">
            <v>m</v>
          </cell>
          <cell r="Z54" t="str">
            <v>m</v>
          </cell>
        </row>
        <row r="55">
          <cell r="A55" t="str">
            <v>Saudi Arabia</v>
          </cell>
          <cell r="C55" t="str">
            <v>m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  <cell r="P55" t="str">
            <v>m</v>
          </cell>
          <cell r="Q55" t="str">
            <v>m</v>
          </cell>
          <cell r="R55" t="str">
            <v>m</v>
          </cell>
          <cell r="S55" t="str">
            <v>m</v>
          </cell>
          <cell r="T55" t="str">
            <v>m</v>
          </cell>
          <cell r="U55" t="str">
            <v>m</v>
          </cell>
          <cell r="V55" t="str">
            <v>m</v>
          </cell>
          <cell r="W55" t="str">
            <v>m</v>
          </cell>
          <cell r="X55" t="str">
            <v>m</v>
          </cell>
          <cell r="Y55" t="str">
            <v>m</v>
          </cell>
          <cell r="Z55" t="str">
            <v>m</v>
          </cell>
        </row>
        <row r="56">
          <cell r="A56" t="str">
            <v>South Africa</v>
          </cell>
          <cell r="C56" t="str">
            <v>m</v>
          </cell>
          <cell r="D56" t="str">
            <v>m</v>
          </cell>
          <cell r="E56" t="str">
            <v>m</v>
          </cell>
          <cell r="F56" t="str">
            <v>m</v>
          </cell>
          <cell r="G56" t="str">
            <v>m</v>
          </cell>
          <cell r="H56" t="str">
            <v>m</v>
          </cell>
          <cell r="I56" t="str">
            <v>m</v>
          </cell>
          <cell r="J56" t="str">
            <v>m</v>
          </cell>
          <cell r="K56" t="str">
            <v>m</v>
          </cell>
          <cell r="L56" t="str">
            <v>m</v>
          </cell>
          <cell r="M56" t="str">
            <v>m</v>
          </cell>
          <cell r="N56" t="str">
            <v>m</v>
          </cell>
          <cell r="O56" t="str">
            <v>m</v>
          </cell>
          <cell r="P56" t="str">
            <v>m</v>
          </cell>
          <cell r="Q56" t="str">
            <v>m</v>
          </cell>
          <cell r="R56" t="str">
            <v>m</v>
          </cell>
          <cell r="S56" t="str">
            <v>m</v>
          </cell>
          <cell r="T56" t="str">
            <v>m</v>
          </cell>
          <cell r="U56" t="str">
            <v>m</v>
          </cell>
          <cell r="V56" t="str">
            <v>m</v>
          </cell>
          <cell r="W56" t="str">
            <v>m</v>
          </cell>
          <cell r="X56" t="str">
            <v>m</v>
          </cell>
          <cell r="Y56" t="str">
            <v>m</v>
          </cell>
          <cell r="Z56" t="str">
            <v>m</v>
          </cell>
        </row>
        <row r="58">
          <cell r="A58" t="str">
            <v>G20 average</v>
          </cell>
          <cell r="C58" t="str">
            <v>m</v>
          </cell>
          <cell r="D58" t="str">
            <v>m</v>
          </cell>
          <cell r="E58" t="str">
            <v>m</v>
          </cell>
          <cell r="F58" t="str">
            <v>m</v>
          </cell>
          <cell r="G58" t="str">
            <v>m</v>
          </cell>
          <cell r="H58" t="str">
            <v>m</v>
          </cell>
          <cell r="I58" t="str">
            <v>m</v>
          </cell>
          <cell r="J58" t="str">
            <v>m</v>
          </cell>
          <cell r="K58" t="str">
            <v>m</v>
          </cell>
          <cell r="L58" t="str">
            <v>m</v>
          </cell>
          <cell r="M58" t="str">
            <v>m</v>
          </cell>
          <cell r="N58" t="str">
            <v>m</v>
          </cell>
          <cell r="O58" t="str">
            <v>m</v>
          </cell>
          <cell r="P58" t="str">
            <v>m</v>
          </cell>
          <cell r="Q58" t="str">
            <v>m</v>
          </cell>
          <cell r="R58" t="str">
            <v>m</v>
          </cell>
          <cell r="S58" t="str">
            <v>m</v>
          </cell>
          <cell r="T58" t="str">
            <v>m</v>
          </cell>
          <cell r="U58" t="str">
            <v>m</v>
          </cell>
          <cell r="V58" t="str">
            <v>m</v>
          </cell>
          <cell r="W58" t="str">
            <v>m</v>
          </cell>
          <cell r="X58" t="str">
            <v>m</v>
          </cell>
          <cell r="Y58" t="str">
            <v>m</v>
          </cell>
          <cell r="Z58" t="str">
            <v>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vi.hu/" TargetMode="External"/><Relationship Id="rId1" Type="http://schemas.openxmlformats.org/officeDocument/2006/relationships/hyperlink" Target="mailto:gvi@gvi.hu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workbookViewId="0">
      <selection activeCell="H3" sqref="H3"/>
    </sheetView>
  </sheetViews>
  <sheetFormatPr defaultRowHeight="18" x14ac:dyDescent="0.35"/>
  <cols>
    <col min="1" max="16384" width="9.140625" style="39"/>
  </cols>
  <sheetData>
    <row r="2" spans="1:9" ht="30.75" x14ac:dyDescent="0.55000000000000004">
      <c r="I2" s="40" t="s">
        <v>86</v>
      </c>
    </row>
    <row r="3" spans="1:9" ht="25.5" x14ac:dyDescent="0.45">
      <c r="I3" s="41" t="s">
        <v>87</v>
      </c>
    </row>
    <row r="5" spans="1:9" x14ac:dyDescent="0.35">
      <c r="I5" s="52" t="s">
        <v>223</v>
      </c>
    </row>
    <row r="9" spans="1:9" x14ac:dyDescent="0.35">
      <c r="A9" s="45" t="s">
        <v>77</v>
      </c>
    </row>
    <row r="10" spans="1:9" x14ac:dyDescent="0.35">
      <c r="A10" s="45" t="s">
        <v>78</v>
      </c>
    </row>
    <row r="12" spans="1:9" x14ac:dyDescent="0.35">
      <c r="B12" s="46" t="s">
        <v>88</v>
      </c>
      <c r="C12" s="47"/>
      <c r="D12" s="43"/>
    </row>
    <row r="13" spans="1:9" x14ac:dyDescent="0.35">
      <c r="B13" s="47"/>
      <c r="C13" s="48" t="s">
        <v>89</v>
      </c>
    </row>
    <row r="14" spans="1:9" x14ac:dyDescent="0.35">
      <c r="B14" s="47"/>
      <c r="C14" s="48" t="s">
        <v>90</v>
      </c>
    </row>
    <row r="15" spans="1:9" x14ac:dyDescent="0.35">
      <c r="B15" s="47"/>
      <c r="C15" s="49"/>
      <c r="D15" s="42"/>
    </row>
    <row r="16" spans="1:9" x14ac:dyDescent="0.35">
      <c r="B16" s="47"/>
      <c r="C16" s="47"/>
      <c r="D16" s="44"/>
    </row>
    <row r="17" spans="2:4" x14ac:dyDescent="0.35">
      <c r="B17" s="46" t="s">
        <v>79</v>
      </c>
      <c r="C17" s="50"/>
      <c r="D17" s="42"/>
    </row>
    <row r="18" spans="2:4" x14ac:dyDescent="0.35">
      <c r="B18" s="50"/>
      <c r="C18" s="45" t="s">
        <v>91</v>
      </c>
    </row>
    <row r="19" spans="2:4" x14ac:dyDescent="0.35">
      <c r="B19" s="50"/>
      <c r="C19" s="50"/>
      <c r="D19" s="43"/>
    </row>
    <row r="20" spans="2:4" x14ac:dyDescent="0.35">
      <c r="B20" s="50"/>
      <c r="C20" s="50"/>
      <c r="D20" s="43"/>
    </row>
    <row r="21" spans="2:4" x14ac:dyDescent="0.35">
      <c r="B21" s="46" t="s">
        <v>80</v>
      </c>
      <c r="C21" s="50"/>
      <c r="D21" s="43"/>
    </row>
    <row r="22" spans="2:4" x14ac:dyDescent="0.35">
      <c r="B22" s="45" t="s">
        <v>81</v>
      </c>
      <c r="C22" s="50"/>
      <c r="D22" s="43"/>
    </row>
    <row r="23" spans="2:4" x14ac:dyDescent="0.35">
      <c r="B23" s="45" t="s">
        <v>82</v>
      </c>
      <c r="C23" s="50"/>
      <c r="D23" s="43"/>
    </row>
    <row r="24" spans="2:4" x14ac:dyDescent="0.35">
      <c r="B24" s="45" t="s">
        <v>83</v>
      </c>
      <c r="C24" s="50"/>
      <c r="D24" s="43"/>
    </row>
    <row r="25" spans="2:4" x14ac:dyDescent="0.35">
      <c r="B25" s="51" t="s">
        <v>84</v>
      </c>
      <c r="C25" s="50"/>
      <c r="D25" s="43"/>
    </row>
    <row r="26" spans="2:4" x14ac:dyDescent="0.35">
      <c r="B26" s="51" t="s">
        <v>85</v>
      </c>
      <c r="C26" s="50"/>
      <c r="D26" s="43"/>
    </row>
  </sheetData>
  <hyperlinks>
    <hyperlink ref="B25" r:id="rId1" display="mailto:gvi@gvi.hu"/>
    <hyperlink ref="B26" r:id="rId2" display="http://www.gvi.hu/"/>
  </hyperlinks>
  <pageMargins left="0.75" right="0.75" top="1" bottom="1" header="0.5" footer="0.5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6.5" x14ac:dyDescent="0.3"/>
  <cols>
    <col min="1" max="1" width="6.7109375" style="1" customWidth="1"/>
    <col min="2" max="2" width="20.5703125" style="3" customWidth="1"/>
    <col min="3" max="5" width="15.5703125" style="3" customWidth="1"/>
    <col min="6" max="6" width="21.85546875" style="1" customWidth="1"/>
    <col min="7" max="8" width="9.140625" style="3"/>
    <col min="9" max="9" width="14.85546875" style="3" customWidth="1"/>
    <col min="10" max="10" width="14.42578125" style="3" customWidth="1"/>
    <col min="11" max="11" width="12.140625" style="3" customWidth="1"/>
    <col min="12" max="12" width="11.85546875" style="3" customWidth="1"/>
    <col min="13" max="16384" width="9.140625" style="3"/>
  </cols>
  <sheetData>
    <row r="1" spans="1:12" x14ac:dyDescent="0.3">
      <c r="A1" s="38" t="s">
        <v>66</v>
      </c>
    </row>
    <row r="3" spans="1:12" ht="17.25" x14ac:dyDescent="0.35">
      <c r="B3" s="2" t="s">
        <v>56</v>
      </c>
    </row>
    <row r="5" spans="1:12" x14ac:dyDescent="0.3">
      <c r="B5" s="4" t="s">
        <v>61</v>
      </c>
      <c r="C5" s="5" t="s">
        <v>46</v>
      </c>
      <c r="D5" s="5" t="s">
        <v>47</v>
      </c>
      <c r="E5" s="5" t="s">
        <v>48</v>
      </c>
      <c r="F5" s="6" t="s">
        <v>64</v>
      </c>
    </row>
    <row r="6" spans="1:12" x14ac:dyDescent="0.3">
      <c r="A6" s="7" t="s">
        <v>11</v>
      </c>
      <c r="B6" s="8" t="s">
        <v>58</v>
      </c>
      <c r="C6" s="9">
        <v>7</v>
      </c>
      <c r="D6" s="9">
        <f>(C6+E6)/2</f>
        <v>8.5</v>
      </c>
      <c r="E6" s="9">
        <v>10</v>
      </c>
      <c r="F6" s="10" t="s">
        <v>65</v>
      </c>
    </row>
    <row r="7" spans="1:12" x14ac:dyDescent="0.3">
      <c r="A7" s="5" t="s">
        <v>12</v>
      </c>
      <c r="B7" s="4" t="s">
        <v>59</v>
      </c>
      <c r="C7" s="11">
        <v>25</v>
      </c>
      <c r="D7" s="11">
        <f>(C7+E7)/2</f>
        <v>25.5</v>
      </c>
      <c r="E7" s="11">
        <v>26</v>
      </c>
      <c r="F7" s="12" t="s">
        <v>65</v>
      </c>
    </row>
    <row r="8" spans="1:12" ht="17.25" thickBot="1" x14ac:dyDescent="0.35">
      <c r="A8" s="13" t="s">
        <v>13</v>
      </c>
      <c r="B8" s="14" t="s">
        <v>60</v>
      </c>
      <c r="C8" s="15">
        <v>1500</v>
      </c>
      <c r="D8" s="15">
        <f>(C8+E8)/2</f>
        <v>2500</v>
      </c>
      <c r="E8" s="15">
        <v>3500</v>
      </c>
      <c r="F8" s="16" t="s">
        <v>65</v>
      </c>
    </row>
    <row r="9" spans="1:12" ht="18" thickTop="1" x14ac:dyDescent="0.35">
      <c r="A9" s="1" t="s">
        <v>14</v>
      </c>
      <c r="B9" s="4" t="s">
        <v>51</v>
      </c>
      <c r="C9" s="17">
        <f>C6*C7*C8</f>
        <v>262500</v>
      </c>
      <c r="D9" s="17">
        <f>D6*D7*D8</f>
        <v>541875</v>
      </c>
      <c r="E9" s="17">
        <f>E6*E7*E8</f>
        <v>910000</v>
      </c>
      <c r="F9" s="12" t="s">
        <v>67</v>
      </c>
    </row>
    <row r="10" spans="1:12" ht="17.25" x14ac:dyDescent="0.35">
      <c r="B10" s="18" t="s">
        <v>53</v>
      </c>
      <c r="C10" s="19">
        <f>C9*12</f>
        <v>3150000</v>
      </c>
      <c r="D10" s="19">
        <f>D9*12</f>
        <v>6502500</v>
      </c>
      <c r="E10" s="19">
        <f>E9*12</f>
        <v>10920000</v>
      </c>
      <c r="F10" s="12" t="s">
        <v>68</v>
      </c>
    </row>
    <row r="11" spans="1:12" x14ac:dyDescent="0.3">
      <c r="C11" s="20"/>
      <c r="D11" s="20"/>
      <c r="E11" s="20"/>
      <c r="J11" s="20"/>
      <c r="K11" s="20"/>
      <c r="L11" s="20"/>
    </row>
    <row r="12" spans="1:12" x14ac:dyDescent="0.3">
      <c r="C12" s="20"/>
      <c r="D12" s="20"/>
      <c r="E12" s="20"/>
      <c r="J12" s="20"/>
      <c r="K12" s="20"/>
      <c r="L12" s="20"/>
    </row>
    <row r="13" spans="1:12" x14ac:dyDescent="0.3">
      <c r="B13" s="4" t="s">
        <v>62</v>
      </c>
      <c r="C13" s="1" t="s">
        <v>46</v>
      </c>
      <c r="D13" s="1" t="s">
        <v>47</v>
      </c>
      <c r="E13" s="1" t="s">
        <v>48</v>
      </c>
      <c r="F13" s="6" t="s">
        <v>64</v>
      </c>
      <c r="J13" s="20"/>
      <c r="K13" s="20"/>
      <c r="L13" s="20"/>
    </row>
    <row r="14" spans="1:12" x14ac:dyDescent="0.3">
      <c r="A14" s="7" t="s">
        <v>15</v>
      </c>
      <c r="B14" s="8" t="s">
        <v>49</v>
      </c>
      <c r="C14" s="9">
        <v>2000</v>
      </c>
      <c r="D14" s="9">
        <f>AVERAGE(E14,C14)</f>
        <v>2000</v>
      </c>
      <c r="E14" s="9">
        <v>2000</v>
      </c>
      <c r="F14" s="10" t="s">
        <v>65</v>
      </c>
    </row>
    <row r="15" spans="1:12" x14ac:dyDescent="0.3">
      <c r="A15" s="5" t="s">
        <v>16</v>
      </c>
      <c r="B15" s="4" t="s">
        <v>50</v>
      </c>
      <c r="C15" s="11">
        <v>8</v>
      </c>
      <c r="D15" s="11">
        <f>AVERAGE(E15,C15)</f>
        <v>10</v>
      </c>
      <c r="E15" s="11">
        <v>12</v>
      </c>
      <c r="F15" s="12" t="s">
        <v>65</v>
      </c>
    </row>
    <row r="16" spans="1:12" ht="17.25" thickBot="1" x14ac:dyDescent="0.35">
      <c r="A16" s="13" t="s">
        <v>17</v>
      </c>
      <c r="B16" s="14" t="s">
        <v>63</v>
      </c>
      <c r="C16" s="15">
        <v>278</v>
      </c>
      <c r="D16" s="15">
        <f>AVERAGE(E16,C16)</f>
        <v>289</v>
      </c>
      <c r="E16" s="15">
        <v>300</v>
      </c>
      <c r="F16" s="16" t="s">
        <v>65</v>
      </c>
    </row>
    <row r="17" spans="1:12" ht="18" thickTop="1" x14ac:dyDescent="0.35">
      <c r="A17" s="1" t="s">
        <v>18</v>
      </c>
      <c r="B17" s="4" t="s">
        <v>52</v>
      </c>
      <c r="C17" s="17">
        <f>C14*C15</f>
        <v>16000</v>
      </c>
      <c r="D17" s="17">
        <f>D14*D15</f>
        <v>20000</v>
      </c>
      <c r="E17" s="17">
        <f>E14*E15</f>
        <v>24000</v>
      </c>
      <c r="F17" s="12" t="s">
        <v>69</v>
      </c>
    </row>
    <row r="18" spans="1:12" ht="17.25" x14ac:dyDescent="0.35">
      <c r="B18" s="18" t="s">
        <v>54</v>
      </c>
      <c r="C18" s="19">
        <f>C16*C17</f>
        <v>4448000</v>
      </c>
      <c r="D18" s="19">
        <f>D16*D17</f>
        <v>5780000</v>
      </c>
      <c r="E18" s="19">
        <f>E16*E17</f>
        <v>7200000</v>
      </c>
      <c r="F18" s="12" t="s">
        <v>70</v>
      </c>
      <c r="J18" s="21"/>
      <c r="K18" s="21"/>
      <c r="L18" s="21"/>
    </row>
    <row r="19" spans="1:12" x14ac:dyDescent="0.3">
      <c r="J19" s="17"/>
      <c r="K19" s="17"/>
      <c r="L19" s="17"/>
    </row>
    <row r="20" spans="1:12" x14ac:dyDescent="0.3">
      <c r="J20" s="20"/>
      <c r="K20" s="20"/>
      <c r="L20" s="20"/>
    </row>
    <row r="21" spans="1:12" ht="17.25" x14ac:dyDescent="0.35">
      <c r="B21" s="2" t="s">
        <v>57</v>
      </c>
    </row>
    <row r="23" spans="1:12" x14ac:dyDescent="0.3">
      <c r="B23" s="4"/>
      <c r="C23" s="1" t="s">
        <v>46</v>
      </c>
      <c r="D23" s="1" t="s">
        <v>47</v>
      </c>
      <c r="E23" s="1" t="s">
        <v>48</v>
      </c>
      <c r="F23" s="6" t="s">
        <v>64</v>
      </c>
    </row>
    <row r="24" spans="1:12" x14ac:dyDescent="0.3">
      <c r="A24" s="7" t="s">
        <v>19</v>
      </c>
      <c r="B24" s="8" t="s">
        <v>55</v>
      </c>
      <c r="C24" s="9">
        <v>130</v>
      </c>
      <c r="D24" s="9">
        <f>(C24+E24)/2</f>
        <v>150</v>
      </c>
      <c r="E24" s="9">
        <v>170</v>
      </c>
      <c r="F24" s="10" t="s">
        <v>65</v>
      </c>
    </row>
    <row r="25" spans="1:12" ht="17.25" thickBot="1" x14ac:dyDescent="0.35">
      <c r="A25" s="13" t="s">
        <v>20</v>
      </c>
      <c r="B25" s="14" t="s">
        <v>60</v>
      </c>
      <c r="C25" s="15">
        <v>1000</v>
      </c>
      <c r="D25" s="15">
        <f>(C25+E25)/2</f>
        <v>1250</v>
      </c>
      <c r="E25" s="15">
        <v>1500</v>
      </c>
      <c r="F25" s="16" t="s">
        <v>65</v>
      </c>
    </row>
    <row r="26" spans="1:12" ht="18" thickTop="1" x14ac:dyDescent="0.35">
      <c r="A26" s="1" t="s">
        <v>21</v>
      </c>
      <c r="B26" s="4" t="s">
        <v>51</v>
      </c>
      <c r="C26" s="22">
        <f>C24*C25</f>
        <v>130000</v>
      </c>
      <c r="D26" s="22">
        <f>D24*D25</f>
        <v>187500</v>
      </c>
      <c r="E26" s="22">
        <f>E24*E25</f>
        <v>255000</v>
      </c>
      <c r="F26" s="12" t="s">
        <v>71</v>
      </c>
    </row>
    <row r="27" spans="1:12" ht="17.25" x14ac:dyDescent="0.35">
      <c r="B27" s="18" t="s">
        <v>53</v>
      </c>
      <c r="C27" s="19">
        <f>C26*12</f>
        <v>1560000</v>
      </c>
      <c r="D27" s="19">
        <f>D26*12</f>
        <v>2250000</v>
      </c>
      <c r="E27" s="19">
        <f>E26*12</f>
        <v>3060000</v>
      </c>
      <c r="F27" s="1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="80" zoomScaleNormal="80" workbookViewId="0"/>
  </sheetViews>
  <sheetFormatPr defaultRowHeight="16.5" x14ac:dyDescent="0.25"/>
  <cols>
    <col min="1" max="1" width="9.140625" style="76"/>
    <col min="2" max="2" width="57.5703125" style="76" customWidth="1"/>
    <col min="3" max="3" width="21.140625" style="76" customWidth="1"/>
    <col min="4" max="4" width="19.85546875" style="76" customWidth="1"/>
    <col min="5" max="5" width="26.5703125" style="76" customWidth="1"/>
    <col min="6" max="6" width="27.28515625" style="76" customWidth="1"/>
    <col min="7" max="7" width="22.5703125" style="76" customWidth="1"/>
    <col min="8" max="9" width="18.42578125" style="76" bestFit="1" customWidth="1"/>
    <col min="10" max="10" width="23.28515625" style="76" customWidth="1"/>
    <col min="11" max="11" width="15.42578125" style="76" customWidth="1"/>
    <col min="12" max="12" width="20.7109375" style="76" customWidth="1"/>
    <col min="13" max="13" width="19.28515625" style="76" customWidth="1"/>
    <col min="14" max="14" width="23.7109375" style="76" customWidth="1"/>
    <col min="15" max="15" width="18.42578125" style="76" customWidth="1"/>
    <col min="16" max="16" width="13.85546875" style="76" customWidth="1"/>
    <col min="17" max="16384" width="9.140625" style="76"/>
  </cols>
  <sheetData>
    <row r="1" spans="1:15" ht="21" x14ac:dyDescent="0.25">
      <c r="B1" s="193" t="s">
        <v>73</v>
      </c>
      <c r="D1" s="195"/>
      <c r="E1" s="195"/>
      <c r="F1" s="195"/>
    </row>
    <row r="2" spans="1:15" ht="21" x14ac:dyDescent="0.25">
      <c r="B2" s="194" t="s">
        <v>162</v>
      </c>
      <c r="D2" s="77"/>
    </row>
    <row r="4" spans="1:15" ht="16.5" customHeight="1" x14ac:dyDescent="0.25">
      <c r="A4" s="217" t="s">
        <v>224</v>
      </c>
      <c r="B4" s="217"/>
      <c r="C4" s="217"/>
      <c r="D4" s="217"/>
      <c r="E4" s="217"/>
      <c r="F4" s="217"/>
      <c r="M4" s="75"/>
      <c r="N4" s="196"/>
      <c r="O4" s="196"/>
    </row>
    <row r="5" spans="1:15" x14ac:dyDescent="0.25">
      <c r="L5" s="220" t="s">
        <v>115</v>
      </c>
      <c r="M5" s="220"/>
      <c r="N5" s="35"/>
      <c r="O5" s="35"/>
    </row>
    <row r="6" spans="1:15" ht="34.5" customHeight="1" x14ac:dyDescent="0.25">
      <c r="A6" s="23" t="s">
        <v>36</v>
      </c>
      <c r="B6" s="131" t="s">
        <v>225</v>
      </c>
      <c r="C6" s="129" t="s">
        <v>74</v>
      </c>
      <c r="D6" s="131" t="s">
        <v>75</v>
      </c>
      <c r="L6" s="65" t="s">
        <v>74</v>
      </c>
      <c r="M6" s="66" t="s">
        <v>75</v>
      </c>
      <c r="N6" s="213"/>
      <c r="O6" s="213"/>
    </row>
    <row r="7" spans="1:15" x14ac:dyDescent="0.25">
      <c r="A7" s="23" t="s">
        <v>11</v>
      </c>
      <c r="B7" s="89" t="s">
        <v>227</v>
      </c>
      <c r="C7" s="155"/>
      <c r="D7" s="166"/>
      <c r="L7" s="221" t="s">
        <v>116</v>
      </c>
      <c r="M7" s="221"/>
      <c r="N7" s="35"/>
      <c r="O7" s="35"/>
    </row>
    <row r="8" spans="1:15" x14ac:dyDescent="0.25">
      <c r="A8" s="86" t="s">
        <v>12</v>
      </c>
      <c r="B8" s="138" t="s">
        <v>106</v>
      </c>
      <c r="C8" s="156"/>
      <c r="D8" s="167"/>
      <c r="K8" s="76" t="s">
        <v>117</v>
      </c>
      <c r="L8" s="81">
        <f t="shared" ref="L8:M10" si="0">$F18*IF(C$7&lt;&gt;0,C$7,$C$7)</f>
        <v>0</v>
      </c>
      <c r="M8" s="81">
        <f t="shared" si="0"/>
        <v>0</v>
      </c>
      <c r="N8" s="125"/>
      <c r="O8" s="125"/>
    </row>
    <row r="9" spans="1:15" ht="16.5" customHeight="1" x14ac:dyDescent="0.25">
      <c r="A9" s="86" t="s">
        <v>13</v>
      </c>
      <c r="B9" s="89" t="s">
        <v>104</v>
      </c>
      <c r="C9" s="155"/>
      <c r="D9" s="166"/>
      <c r="K9" s="76" t="s">
        <v>118</v>
      </c>
      <c r="L9" s="81">
        <f t="shared" si="0"/>
        <v>0</v>
      </c>
      <c r="M9" s="81">
        <f t="shared" si="0"/>
        <v>0</v>
      </c>
      <c r="N9" s="125"/>
      <c r="O9" s="125"/>
    </row>
    <row r="10" spans="1:15" ht="16.5" customHeight="1" x14ac:dyDescent="0.25">
      <c r="A10" s="86" t="s">
        <v>14</v>
      </c>
      <c r="B10" s="91" t="s">
        <v>233</v>
      </c>
      <c r="C10" s="157"/>
      <c r="D10" s="168"/>
      <c r="K10" s="76" t="s">
        <v>119</v>
      </c>
      <c r="L10" s="81">
        <f t="shared" si="0"/>
        <v>0</v>
      </c>
      <c r="M10" s="81">
        <f t="shared" si="0"/>
        <v>0</v>
      </c>
      <c r="N10" s="125"/>
      <c r="O10" s="125"/>
    </row>
    <row r="11" spans="1:15" x14ac:dyDescent="0.25">
      <c r="A11" s="132" t="s">
        <v>15</v>
      </c>
      <c r="B11" s="89" t="s">
        <v>240</v>
      </c>
      <c r="C11" s="158"/>
      <c r="D11" s="169"/>
      <c r="L11" s="222" t="s">
        <v>114</v>
      </c>
      <c r="M11" s="222"/>
      <c r="N11" s="35"/>
      <c r="O11" s="35"/>
    </row>
    <row r="12" spans="1:15" ht="16.5" customHeight="1" x14ac:dyDescent="0.25">
      <c r="A12" s="74" t="s">
        <v>16</v>
      </c>
      <c r="B12" s="89" t="s">
        <v>105</v>
      </c>
      <c r="C12" s="155"/>
      <c r="D12" s="166"/>
      <c r="K12" s="76" t="s">
        <v>117</v>
      </c>
      <c r="L12" s="85">
        <f t="shared" ref="L12:M14" si="1">IF(L8=0,0,IF(C$13&lt;&gt;0,C$13,$C$13)+ IF(C$8&lt;&gt;0,C$8,$C$8)*12+
IF(IF(C$9&lt;&gt;0,C$9,$C$9)&lt;=IF(C$12&lt;&gt;0,C$12,$C$12),
IF(L8&lt;=IF(C$9&lt;&gt;0,C$9,$C$9),0,IF(AND(IF(C$9&lt;&gt;0,C$9,$C$9)&lt;L8,L8&lt;=IF(C$12&lt;&gt;0,C$12,$C$12)), (L8-IF(C$9&lt;&gt;0,C$9,$C$9))*1000000*IF(C$10&lt;&gt;0,C$10,$C$10), (L8-IF(C$9&lt;&gt;0,C$9,$C$9))*1000000*IF(C$10&lt;&gt;0,C$10,$C$10)+L8*1000000*IF(C$11&lt;&gt;0,C$11,$C$11))),
IF(L8&lt;=IF(C$12&lt;&gt;0,C$12,$C$12),0,IF(AND(IF(C$12&lt;&gt;0,C$12,$C$12)&lt;L8,L8&lt;=IF(C$9&lt;&gt;0,C$9,$C$9)), L8*IF(C$11&lt;&gt;0,C$11,$C$11)*1000000, (L8-IF(C$9&lt;&gt;0,C$9,$C$9))*1000000*IF(C$10&lt;&gt;0,C$10,$C$10)+L8*1000000*IF(C$11&lt;&gt;0,C$11,$C$11)))))</f>
        <v>0</v>
      </c>
      <c r="M12" s="85">
        <f t="shared" si="1"/>
        <v>0</v>
      </c>
      <c r="N12" s="214"/>
      <c r="O12" s="214"/>
    </row>
    <row r="13" spans="1:15" ht="16.5" customHeight="1" x14ac:dyDescent="0.25">
      <c r="A13" s="86" t="s">
        <v>17</v>
      </c>
      <c r="B13" s="138" t="s">
        <v>107</v>
      </c>
      <c r="C13" s="156"/>
      <c r="D13" s="167"/>
      <c r="K13" s="76" t="s">
        <v>118</v>
      </c>
      <c r="L13" s="85">
        <f t="shared" si="1"/>
        <v>0</v>
      </c>
      <c r="M13" s="85">
        <f t="shared" si="1"/>
        <v>0</v>
      </c>
      <c r="N13" s="214"/>
      <c r="O13" s="214"/>
    </row>
    <row r="14" spans="1:15" ht="16.5" customHeight="1" x14ac:dyDescent="0.25">
      <c r="C14" s="35"/>
      <c r="D14" s="35"/>
      <c r="K14" s="76" t="s">
        <v>119</v>
      </c>
      <c r="L14" s="85">
        <f t="shared" si="1"/>
        <v>0</v>
      </c>
      <c r="M14" s="85">
        <f t="shared" si="1"/>
        <v>0</v>
      </c>
      <c r="N14" s="214"/>
      <c r="O14" s="214"/>
    </row>
    <row r="15" spans="1:15" ht="16.5" customHeight="1" x14ac:dyDescent="0.25">
      <c r="A15" s="82"/>
      <c r="B15" s="82"/>
      <c r="C15" s="82"/>
      <c r="D15" s="82"/>
      <c r="N15" s="35"/>
      <c r="O15" s="35"/>
    </row>
    <row r="16" spans="1:15" ht="45" customHeight="1" x14ac:dyDescent="0.25">
      <c r="A16" s="82"/>
      <c r="B16" s="139" t="s">
        <v>226</v>
      </c>
      <c r="C16" s="191" t="s">
        <v>74</v>
      </c>
      <c r="D16" s="192" t="s">
        <v>75</v>
      </c>
      <c r="E16" s="82"/>
      <c r="F16" s="82"/>
    </row>
    <row r="17" spans="1:15" ht="54.95" customHeight="1" x14ac:dyDescent="0.25">
      <c r="A17" s="79"/>
      <c r="B17" s="24" t="s">
        <v>1</v>
      </c>
      <c r="C17" s="57" t="s">
        <v>2</v>
      </c>
      <c r="D17" s="55" t="s">
        <v>2</v>
      </c>
      <c r="E17" s="57" t="s">
        <v>281</v>
      </c>
      <c r="F17" s="24" t="s">
        <v>282</v>
      </c>
      <c r="G17" s="88"/>
      <c r="K17" s="219" t="s">
        <v>113</v>
      </c>
      <c r="L17" s="219"/>
      <c r="M17" s="219"/>
      <c r="N17" s="219"/>
      <c r="O17" s="219"/>
    </row>
    <row r="18" spans="1:15" ht="21" customHeight="1" x14ac:dyDescent="0.25">
      <c r="A18" s="132" t="s">
        <v>18</v>
      </c>
      <c r="B18" s="170" t="s">
        <v>228</v>
      </c>
      <c r="C18" s="155"/>
      <c r="D18" s="166"/>
      <c r="E18" s="155"/>
      <c r="F18" s="216">
        <f>1-E18</f>
        <v>1</v>
      </c>
      <c r="K18" s="24" t="s">
        <v>98</v>
      </c>
      <c r="L18" s="24" t="s">
        <v>94</v>
      </c>
      <c r="M18" s="24" t="s">
        <v>95</v>
      </c>
      <c r="N18" s="24" t="s">
        <v>96</v>
      </c>
      <c r="O18" s="24" t="s">
        <v>97</v>
      </c>
    </row>
    <row r="19" spans="1:15" ht="17.25" x14ac:dyDescent="0.25">
      <c r="A19" s="86" t="s">
        <v>19</v>
      </c>
      <c r="B19" s="89" t="s">
        <v>229</v>
      </c>
      <c r="C19" s="155"/>
      <c r="D19" s="166"/>
      <c r="E19" s="155"/>
      <c r="F19" s="89">
        <f>1-E19</f>
        <v>1</v>
      </c>
      <c r="K19" s="218" t="s">
        <v>74</v>
      </c>
      <c r="L19" s="218"/>
      <c r="M19" s="218"/>
      <c r="N19" s="218"/>
      <c r="O19" s="218"/>
    </row>
    <row r="20" spans="1:15" x14ac:dyDescent="0.25">
      <c r="A20" s="86" t="s">
        <v>20</v>
      </c>
      <c r="B20" s="89" t="s">
        <v>230</v>
      </c>
      <c r="C20" s="155"/>
      <c r="D20" s="166"/>
      <c r="E20" s="155"/>
      <c r="F20" s="89">
        <f>1-E20</f>
        <v>1</v>
      </c>
      <c r="K20" s="85">
        <f>IF(L8=0,0,SUM(L20:O20))</f>
        <v>0</v>
      </c>
      <c r="L20" s="85">
        <f>C$13</f>
        <v>0</v>
      </c>
      <c r="M20" s="85">
        <f>$C$8*12</f>
        <v>0</v>
      </c>
      <c r="N20" s="85">
        <f>IF(L8&gt;$C$9,(L8-$C$9)*$C$10*1000000,0)</f>
        <v>0</v>
      </c>
      <c r="O20" s="85">
        <f>IF(L8&gt;$C$12,L8*$C$11*1000000,0)</f>
        <v>0</v>
      </c>
    </row>
    <row r="21" spans="1:15" x14ac:dyDescent="0.25">
      <c r="A21" s="86" t="s">
        <v>21</v>
      </c>
      <c r="B21" s="82" t="s">
        <v>265</v>
      </c>
      <c r="C21" s="90">
        <f>SUM(C18:C20)</f>
        <v>0</v>
      </c>
      <c r="D21" s="91">
        <f>SUM(D18:D20)</f>
        <v>0</v>
      </c>
      <c r="E21" s="82"/>
      <c r="F21" s="91"/>
      <c r="K21" s="85">
        <f>IF(L9=0,0,SUM(L21:O21))</f>
        <v>0</v>
      </c>
      <c r="L21" s="85">
        <f>C$13</f>
        <v>0</v>
      </c>
      <c r="M21" s="85">
        <f t="shared" ref="M21:M22" si="2">$C$8*12</f>
        <v>0</v>
      </c>
      <c r="N21" s="85">
        <f>IF(L9&gt;$C$9,(L9-$C$9)*$C$10*1000000,0)</f>
        <v>0</v>
      </c>
      <c r="O21" s="85">
        <f>IF(L9&gt;$C$12,L9*$C$11*1000000,0)</f>
        <v>0</v>
      </c>
    </row>
    <row r="22" spans="1:15" ht="15" customHeight="1" x14ac:dyDescent="0.25">
      <c r="A22" s="132" t="s">
        <v>22</v>
      </c>
      <c r="B22" s="25" t="s">
        <v>3</v>
      </c>
      <c r="C22" s="92">
        <f>SUMPRODUCT(C18:C20,L8:L10)/1000</f>
        <v>0</v>
      </c>
      <c r="D22" s="175">
        <f>SUMPRODUCT(D18:D20,M8:M10)/1000</f>
        <v>0</v>
      </c>
      <c r="F22" s="35"/>
      <c r="G22" s="35"/>
      <c r="K22" s="85">
        <f>IF(L10=0,0,SUM(L22:O22))</f>
        <v>0</v>
      </c>
      <c r="L22" s="85">
        <f>C$13</f>
        <v>0</v>
      </c>
      <c r="M22" s="85">
        <f t="shared" si="2"/>
        <v>0</v>
      </c>
      <c r="N22" s="85">
        <f>IF(L10&gt;$C$9,(L10-$C$9)*$C$10*1000000,0)</f>
        <v>0</v>
      </c>
      <c r="O22" s="85">
        <f>IF(L10&gt;$C$12,L10*$C$11*1000000,0)</f>
        <v>0</v>
      </c>
    </row>
    <row r="23" spans="1:15" ht="17.25" x14ac:dyDescent="0.25">
      <c r="A23" s="74" t="s">
        <v>23</v>
      </c>
      <c r="B23" s="26" t="s">
        <v>4</v>
      </c>
      <c r="C23" s="93">
        <f>SUMPRODUCT(C18:C20,L12:L14)/1000000000</f>
        <v>0</v>
      </c>
      <c r="D23" s="177">
        <f>SUMPRODUCT(D18:D20,M12:M14)/1000000000</f>
        <v>0</v>
      </c>
      <c r="E23" s="35"/>
      <c r="F23" s="35"/>
      <c r="K23" s="218" t="s">
        <v>75</v>
      </c>
      <c r="L23" s="218"/>
      <c r="M23" s="218"/>
      <c r="N23" s="218"/>
      <c r="O23" s="218"/>
    </row>
    <row r="24" spans="1:15" x14ac:dyDescent="0.25">
      <c r="A24" s="86" t="s">
        <v>24</v>
      </c>
      <c r="B24" s="94" t="s">
        <v>42</v>
      </c>
      <c r="C24" s="92">
        <f>C21/1000*IF(C7&lt;&gt;0,C7,$C7)-C22</f>
        <v>0</v>
      </c>
      <c r="D24" s="180">
        <f>D21/1000*IF(D7&lt;&gt;0,D7,$C7)-D22</f>
        <v>0</v>
      </c>
      <c r="E24" s="88"/>
      <c r="F24" s="35"/>
      <c r="G24" s="35"/>
      <c r="K24" s="85">
        <f>IF(M8=0,0,SUM(L24:O24))</f>
        <v>0</v>
      </c>
      <c r="L24" s="85">
        <f>IF(D$11&lt;&gt;0,D$11,C$13)</f>
        <v>0</v>
      </c>
      <c r="M24" s="85">
        <f>IF(D$8&lt;&gt;0,D$8,$C$8)*12</f>
        <v>0</v>
      </c>
      <c r="N24" s="85">
        <f>IF(M8&gt;IF(D$9&lt;&gt;0,D$9,$C$9),(M8-IF(D$9&lt;&gt;0,D$9,$C$9))*IF(D$10&lt;&gt;0,D$10,$C$10)*1000000,0)</f>
        <v>0</v>
      </c>
      <c r="O24" s="85">
        <f>IF(M8&gt;IF(D$13&lt;&gt;0,D$13,$C$12),M8*IF(D$12&lt;&gt;0,D$12,$C$11)*1000000,0)</f>
        <v>0</v>
      </c>
    </row>
    <row r="25" spans="1:15" x14ac:dyDescent="0.25">
      <c r="A25" s="74" t="s">
        <v>25</v>
      </c>
      <c r="B25" s="141" t="s">
        <v>231</v>
      </c>
      <c r="C25" s="142" t="e">
        <f>C24/(C24+C22)</f>
        <v>#DIV/0!</v>
      </c>
      <c r="D25" s="143" t="e">
        <f>D24/(D24+D22)</f>
        <v>#DIV/0!</v>
      </c>
      <c r="E25" s="88"/>
      <c r="F25" s="35"/>
      <c r="G25" s="35"/>
      <c r="K25" s="85">
        <f>IF(M9=0,0,SUM(L25:O25))</f>
        <v>0</v>
      </c>
      <c r="L25" s="85">
        <f>IF(D$11&lt;&gt;0,D$11,C$13)</f>
        <v>0</v>
      </c>
      <c r="M25" s="85">
        <f>IF(D$8&lt;&gt;0,D$8,$C$8)*12</f>
        <v>0</v>
      </c>
      <c r="N25" s="85">
        <f>IF(M9&gt;IF(D$9&lt;&gt;0,D$9,$C$9),(M9-IF(D$9&lt;&gt;0,D$9,$C$9))*IF(D$10&lt;&gt;0,D$10,$C$10)*1000000,0)</f>
        <v>0</v>
      </c>
      <c r="O25" s="85">
        <f>IF(M9&gt;IF(D$13&lt;&gt;0,D$13,$C$12),M9*IF(D$12&lt;&gt;0,D$12,$C$11)*1000000,0)</f>
        <v>0</v>
      </c>
    </row>
    <row r="26" spans="1:15" x14ac:dyDescent="0.25">
      <c r="A26" s="86" t="s">
        <v>26</v>
      </c>
      <c r="B26" s="170" t="s">
        <v>187</v>
      </c>
      <c r="C26" s="95">
        <f>C21/(10^9)*
IF(
IF(C7&lt;&gt;0,C7,$C7)=0,0,
IF(C$13&lt;&gt;0,C$13,$C$13)+ IF(C$8&lt;&gt;0,C$8,$C$8)*12+
IF(
IF(C$9&lt;&gt;0,C$9,$C$9)&lt;=IF(C$12&lt;&gt;0,C$12,$C$12),
IF(
IF(C7&lt;&gt;0,C7,$C7)&lt;=IF(C$9&lt;&gt;0,C$9,$C$9),
0,
IF(
AND(IF(C$9&lt;&gt;0,C$9,$C$9)&lt;IF(C7&lt;&gt;0,C7,$C7),IF(C7&lt;&gt;0,C7,$C7)&lt;=IF(C$12&lt;&gt;0,C$12,$C$12)),
(IF(C7&lt;&gt;0,C7,$C7)-IF(C$9&lt;&gt;0,C$9,$C$9))*1000000*IF(C$10&lt;&gt;0,C$10,$C$10),
(IF(C7&lt;&gt;0,C7,$C7)-IF(C$9&lt;&gt;0,C$9,$C$9))*1000000*IF(C$10&lt;&gt;0,C$10,$C$10)+IF(C7&lt;&gt;0,C7,$C7)*1000000*IF(C$11&lt;&gt;0,C$11,$C$11)
)
),
IF(
IF(C7&lt;&gt;0,C7,$C7)&lt;=IF(C$12&lt;&gt;0,C$12,$C$12),
0,
IF(
AND(IF(C$12&lt;&gt;0,C$12,$C$12)&lt;IF(C7&lt;&gt;0,C7,$C7),IF(C7&lt;&gt;0,C7,$C7)&lt;=IF(C$9&lt;&gt;0,C$9,$C$9)),
IF(C7&lt;&gt;0,C7,$C7)*IF(C$11&lt;&gt;0,C$11,$C$11)*1000000,
 (IF(C7&lt;&gt;0,C7,$C7)-IF(C$9&lt;&gt;0,C$9,$C$9))*1000000*IF(C$10&lt;&gt;0,C$10,$C$10)+IF(C7&lt;&gt;0,C7,$C7)*1000000*IF(C$11&lt;&gt;0,C$11,$C$11)
)
)
)
)</f>
        <v>0</v>
      </c>
      <c r="D26" s="212">
        <f t="shared" ref="D26" si="3">D21/(10^9)*
IF(
IF(D7&lt;&gt;0,D7,$C7)=0,0,
IF(D$13&lt;&gt;0,D$13,$C$13)+ IF(D$8&lt;&gt;0,D$8,$C$8)*12+
IF(
IF(D$9&lt;&gt;0,D$9,$C$9)&lt;=IF(D$12&lt;&gt;0,D$12,$C$12),
IF(
IF(D7&lt;&gt;0,D7,$C7)&lt;=IF(D$9&lt;&gt;0,D$9,$C$9),
0,
IF(
AND(IF(D$9&lt;&gt;0,D$9,$C$9)&lt;IF(D7&lt;&gt;0,D7,$C7),IF(D7&lt;&gt;0,D7,$C7)&lt;=IF(D$12&lt;&gt;0,D$12,$C$12)),
(IF(D7&lt;&gt;0,D7,$C7)-IF(D$9&lt;&gt;0,D$9,$C$9))*1000000*IF(D$10&lt;&gt;0,D$10,$C$10),
(IF(D7&lt;&gt;0,D7,$C7)-IF(D$9&lt;&gt;0,D$9,$C$9))*1000000*IF(D$10&lt;&gt;0,D$10,$C$10)+IF(D7&lt;&gt;0,D7,$C7)*1000000*IF(D$11&lt;&gt;0,D$11,$C$11)
)
),
IF(
IF(D7&lt;&gt;0,D7,$C7)&lt;=IF(D$12&lt;&gt;0,D$12,$C$12),
0,
IF(
AND(IF(D$12&lt;&gt;0,D$12,$C$12)&lt;IF(D7&lt;&gt;0,D7,$C7),IF(D7&lt;&gt;0,D7,$C7)&lt;=IF(D$9&lt;&gt;0,D$9,$C$9)),
IF(D7&lt;&gt;0,D7,$C7)*IF(D$11&lt;&gt;0,D$11,$C$11)*1000000,
 (IF(D7&lt;&gt;0,D7,$C7)-IF(D$9&lt;&gt;0,D$9,$C$9))*1000000*IF(D$10&lt;&gt;0,D$10,$C$10)+IF(D7&lt;&gt;0,D7,$C7)*1000000*IF(D$11&lt;&gt;0,D$11,$C$11)
)
)
)
)</f>
        <v>0</v>
      </c>
      <c r="E26" s="35"/>
      <c r="F26" s="35"/>
      <c r="G26" s="35"/>
      <c r="K26" s="85">
        <f>IF(M10=0,0,SUM(L26:O26))</f>
        <v>0</v>
      </c>
      <c r="L26" s="85">
        <f>IF(D$11&lt;&gt;0,D$11,C$13)</f>
        <v>0</v>
      </c>
      <c r="M26" s="85">
        <f>IF(D$8&lt;&gt;0,D$8,$C$8)*12</f>
        <v>0</v>
      </c>
      <c r="N26" s="85">
        <f>IF(M10&gt;IF(D$9&lt;&gt;0,D$9,$C$9),(M10-IF(D$9&lt;&gt;0,D$9,$C$9))*IF(D$10&lt;&gt;0,D$10,$C$10)*1000000,0)</f>
        <v>0</v>
      </c>
      <c r="O26" s="85">
        <f>IF(M10&gt;IF(D$13&lt;&gt;0,D$13,$C$12),M10*IF(D$12&lt;&gt;0,D$12,$C$11)*1000000,0)</f>
        <v>0</v>
      </c>
    </row>
    <row r="27" spans="1:15" ht="17.25" x14ac:dyDescent="0.25">
      <c r="A27" s="86" t="s">
        <v>27</v>
      </c>
      <c r="B27" s="189" t="s">
        <v>120</v>
      </c>
      <c r="C27" s="96">
        <f>C26-C23</f>
        <v>0</v>
      </c>
      <c r="D27" s="205">
        <f t="shared" ref="D27" si="4">D26-D23</f>
        <v>0</v>
      </c>
      <c r="E27" s="35"/>
      <c r="F27" s="35"/>
      <c r="G27" s="35"/>
      <c r="K27" s="110"/>
      <c r="L27" s="110"/>
      <c r="M27" s="110"/>
      <c r="N27" s="110"/>
      <c r="O27" s="110"/>
    </row>
    <row r="28" spans="1:15" x14ac:dyDescent="0.25">
      <c r="A28" s="86" t="s">
        <v>28</v>
      </c>
      <c r="B28" s="189" t="s">
        <v>232</v>
      </c>
      <c r="C28" s="140" t="e">
        <f>C27/C26</f>
        <v>#DIV/0!</v>
      </c>
      <c r="D28" s="181" t="e">
        <f t="shared" ref="D28" si="5">D27/D26</f>
        <v>#DIV/0!</v>
      </c>
      <c r="E28" s="35"/>
      <c r="F28" s="35"/>
      <c r="G28" s="35"/>
      <c r="K28" s="85"/>
      <c r="L28" s="85"/>
      <c r="M28" s="85"/>
      <c r="N28" s="85"/>
      <c r="O28" s="85"/>
    </row>
    <row r="29" spans="1:15" x14ac:dyDescent="0.25">
      <c r="A29" s="215"/>
      <c r="B29" s="94"/>
      <c r="C29" s="140"/>
      <c r="D29" s="140"/>
      <c r="E29" s="35"/>
      <c r="F29" s="35"/>
      <c r="G29" s="35"/>
      <c r="K29" s="85"/>
      <c r="L29" s="85"/>
      <c r="M29" s="85"/>
      <c r="N29" s="85"/>
      <c r="O29" s="85"/>
    </row>
    <row r="30" spans="1:15" x14ac:dyDescent="0.25">
      <c r="A30" s="215"/>
      <c r="B30" s="94"/>
      <c r="C30" s="140"/>
      <c r="D30" s="140"/>
      <c r="E30" s="35"/>
      <c r="F30" s="35"/>
      <c r="G30" s="35"/>
      <c r="K30" s="85"/>
      <c r="L30" s="85"/>
      <c r="M30" s="85"/>
      <c r="N30" s="85"/>
      <c r="O30" s="85"/>
    </row>
    <row r="31" spans="1:15" x14ac:dyDescent="0.25">
      <c r="A31" s="215"/>
      <c r="B31" s="94"/>
      <c r="C31" s="140"/>
      <c r="D31" s="140"/>
      <c r="E31" s="35"/>
      <c r="F31" s="35"/>
      <c r="G31" s="35"/>
      <c r="K31" s="85"/>
      <c r="L31" s="85"/>
      <c r="M31" s="85"/>
      <c r="N31" s="85"/>
      <c r="O31" s="85"/>
    </row>
    <row r="32" spans="1:15" x14ac:dyDescent="0.25">
      <c r="A32" s="86"/>
      <c r="D32" s="35"/>
      <c r="E32" s="35"/>
      <c r="K32" s="85"/>
      <c r="L32" s="85"/>
      <c r="M32" s="85"/>
      <c r="N32" s="85"/>
      <c r="O32" s="85"/>
    </row>
    <row r="33" spans="1:15" ht="21" x14ac:dyDescent="0.25">
      <c r="A33" s="217" t="s">
        <v>151</v>
      </c>
      <c r="B33" s="217"/>
      <c r="C33" s="217"/>
      <c r="D33" s="217"/>
      <c r="E33" s="217"/>
      <c r="F33" s="217"/>
      <c r="G33" s="217"/>
      <c r="K33" s="85"/>
      <c r="L33" s="85"/>
      <c r="M33" s="85"/>
      <c r="N33" s="85"/>
      <c r="O33" s="85"/>
    </row>
    <row r="34" spans="1:15" ht="17.25" x14ac:dyDescent="0.25">
      <c r="A34" s="86"/>
      <c r="D34" s="35"/>
      <c r="E34" s="35"/>
      <c r="K34" s="110"/>
      <c r="L34" s="110"/>
      <c r="M34" s="110"/>
      <c r="N34" s="110"/>
      <c r="O34" s="110"/>
    </row>
    <row r="35" spans="1:15" x14ac:dyDescent="0.25">
      <c r="D35" s="35"/>
      <c r="E35" s="35"/>
      <c r="K35" s="85"/>
      <c r="L35" s="85"/>
      <c r="M35" s="85"/>
      <c r="N35" s="85"/>
      <c r="O35" s="85"/>
    </row>
    <row r="36" spans="1:15" ht="34.5" customHeight="1" x14ac:dyDescent="0.25">
      <c r="A36" s="23"/>
      <c r="B36" s="190" t="s">
        <v>160</v>
      </c>
      <c r="C36" s="144" t="s">
        <v>253</v>
      </c>
      <c r="D36" s="146" t="s">
        <v>254</v>
      </c>
      <c r="K36" s="85"/>
      <c r="L36" s="85"/>
      <c r="M36" s="85"/>
      <c r="N36" s="85"/>
      <c r="O36" s="85"/>
    </row>
    <row r="37" spans="1:15" x14ac:dyDescent="0.25">
      <c r="A37" s="86" t="s">
        <v>29</v>
      </c>
      <c r="B37" s="138" t="s">
        <v>103</v>
      </c>
      <c r="C37" s="155"/>
      <c r="D37" s="166"/>
      <c r="K37" s="85"/>
      <c r="L37" s="85"/>
      <c r="M37" s="85"/>
      <c r="N37" s="85"/>
      <c r="O37" s="85"/>
    </row>
    <row r="38" spans="1:15" x14ac:dyDescent="0.25">
      <c r="A38" s="132" t="s">
        <v>30</v>
      </c>
      <c r="B38" s="138" t="s">
        <v>106</v>
      </c>
      <c r="C38" s="156"/>
      <c r="D38" s="167"/>
    </row>
    <row r="39" spans="1:15" x14ac:dyDescent="0.25">
      <c r="A39" s="133" t="s">
        <v>31</v>
      </c>
      <c r="B39" s="89" t="s">
        <v>104</v>
      </c>
      <c r="C39" s="155"/>
      <c r="D39" s="166"/>
    </row>
    <row r="40" spans="1:15" x14ac:dyDescent="0.25">
      <c r="A40" s="135" t="s">
        <v>38</v>
      </c>
      <c r="B40" s="91" t="s">
        <v>93</v>
      </c>
      <c r="C40" s="157"/>
      <c r="D40" s="168"/>
    </row>
    <row r="41" spans="1:15" x14ac:dyDescent="0.25">
      <c r="A41" s="86" t="s">
        <v>39</v>
      </c>
      <c r="B41" s="89" t="s">
        <v>107</v>
      </c>
      <c r="C41" s="160"/>
      <c r="D41" s="171"/>
    </row>
    <row r="42" spans="1:15" x14ac:dyDescent="0.25">
      <c r="A42" s="86" t="s">
        <v>40</v>
      </c>
      <c r="B42" s="89" t="s">
        <v>92</v>
      </c>
      <c r="C42" s="158"/>
      <c r="D42" s="169"/>
    </row>
    <row r="43" spans="1:15" x14ac:dyDescent="0.25">
      <c r="A43" s="86" t="s">
        <v>41</v>
      </c>
      <c r="B43" s="89" t="s">
        <v>105</v>
      </c>
      <c r="C43" s="155"/>
      <c r="D43" s="166"/>
    </row>
    <row r="44" spans="1:15" x14ac:dyDescent="0.25">
      <c r="A44" s="23" t="s">
        <v>127</v>
      </c>
      <c r="B44" s="207" t="s">
        <v>108</v>
      </c>
      <c r="C44" s="161"/>
      <c r="D44" s="172"/>
    </row>
    <row r="45" spans="1:15" x14ac:dyDescent="0.25">
      <c r="A45" s="86" t="s">
        <v>128</v>
      </c>
      <c r="B45" s="89" t="s">
        <v>110</v>
      </c>
      <c r="C45" s="160"/>
      <c r="D45" s="171"/>
    </row>
    <row r="46" spans="1:15" x14ac:dyDescent="0.25">
      <c r="A46" s="135" t="s">
        <v>129</v>
      </c>
      <c r="B46" s="91" t="s">
        <v>109</v>
      </c>
      <c r="C46" s="162"/>
      <c r="D46" s="173"/>
    </row>
    <row r="47" spans="1:15" x14ac:dyDescent="0.25">
      <c r="A47" s="86" t="s">
        <v>130</v>
      </c>
      <c r="B47" s="89" t="s">
        <v>111</v>
      </c>
      <c r="C47" s="163"/>
      <c r="D47" s="174"/>
    </row>
    <row r="48" spans="1:15" x14ac:dyDescent="0.25">
      <c r="A48" s="86"/>
    </row>
    <row r="49" spans="1:13" x14ac:dyDescent="0.25">
      <c r="A49" s="75"/>
      <c r="B49" s="89"/>
    </row>
    <row r="50" spans="1:13" ht="17.25" x14ac:dyDescent="0.25">
      <c r="A50" s="23"/>
      <c r="B50" s="131" t="s">
        <v>161</v>
      </c>
      <c r="C50" s="144" t="s">
        <v>253</v>
      </c>
      <c r="D50" s="145" t="s">
        <v>254</v>
      </c>
      <c r="E50" s="90"/>
    </row>
    <row r="51" spans="1:13" ht="54.75" customHeight="1" x14ac:dyDescent="0.25">
      <c r="A51" s="74"/>
      <c r="B51" s="27" t="s">
        <v>0</v>
      </c>
      <c r="C51" s="58" t="s">
        <v>2</v>
      </c>
      <c r="D51" s="27" t="s">
        <v>2</v>
      </c>
      <c r="E51" s="57" t="s">
        <v>281</v>
      </c>
      <c r="F51" s="24" t="s">
        <v>282</v>
      </c>
      <c r="G51" s="55" t="s">
        <v>283</v>
      </c>
    </row>
    <row r="52" spans="1:13" ht="34.5" customHeight="1" x14ac:dyDescent="0.25">
      <c r="A52" s="86" t="s">
        <v>131</v>
      </c>
      <c r="B52" s="76" t="s">
        <v>234</v>
      </c>
      <c r="C52" s="164"/>
      <c r="D52" s="159"/>
      <c r="E52" s="164"/>
      <c r="F52" s="35">
        <f t="shared" ref="F52:F57" si="6">1-E52</f>
        <v>1</v>
      </c>
      <c r="G52" s="165"/>
      <c r="L52" s="196" t="s">
        <v>115</v>
      </c>
      <c r="M52" s="196"/>
    </row>
    <row r="53" spans="1:13" x14ac:dyDescent="0.25">
      <c r="A53" s="86" t="s">
        <v>132</v>
      </c>
      <c r="B53" s="87" t="s">
        <v>235</v>
      </c>
      <c r="C53" s="164"/>
      <c r="D53" s="159"/>
      <c r="E53" s="164"/>
      <c r="F53" s="35">
        <f t="shared" si="6"/>
        <v>1</v>
      </c>
      <c r="G53" s="165"/>
      <c r="L53" s="196"/>
      <c r="M53" s="196"/>
    </row>
    <row r="54" spans="1:13" ht="17.25" x14ac:dyDescent="0.25">
      <c r="A54" s="86" t="s">
        <v>134</v>
      </c>
      <c r="B54" s="76" t="s">
        <v>236</v>
      </c>
      <c r="C54" s="164"/>
      <c r="D54" s="159"/>
      <c r="E54" s="164"/>
      <c r="F54" s="35">
        <f t="shared" si="6"/>
        <v>1</v>
      </c>
      <c r="G54" s="165"/>
      <c r="L54" s="147" t="s">
        <v>152</v>
      </c>
      <c r="M54" s="147" t="s">
        <v>153</v>
      </c>
    </row>
    <row r="55" spans="1:13" x14ac:dyDescent="0.25">
      <c r="A55" s="86" t="s">
        <v>133</v>
      </c>
      <c r="B55" s="76" t="s">
        <v>237</v>
      </c>
      <c r="C55" s="164"/>
      <c r="D55" s="159"/>
      <c r="E55" s="164"/>
      <c r="F55" s="35">
        <f t="shared" si="6"/>
        <v>1</v>
      </c>
      <c r="G55" s="165"/>
    </row>
    <row r="56" spans="1:13" x14ac:dyDescent="0.25">
      <c r="A56" s="86" t="s">
        <v>135</v>
      </c>
      <c r="B56" s="87" t="s">
        <v>238</v>
      </c>
      <c r="C56" s="164"/>
      <c r="D56" s="159"/>
      <c r="E56" s="164"/>
      <c r="F56" s="35">
        <f t="shared" si="6"/>
        <v>1</v>
      </c>
      <c r="G56" s="165"/>
      <c r="L56" s="197" t="s">
        <v>116</v>
      </c>
      <c r="M56" s="197"/>
    </row>
    <row r="57" spans="1:13" x14ac:dyDescent="0.25">
      <c r="A57" s="86" t="s">
        <v>136</v>
      </c>
      <c r="B57" s="87" t="s">
        <v>239</v>
      </c>
      <c r="C57" s="164"/>
      <c r="D57" s="159"/>
      <c r="E57" s="164"/>
      <c r="F57" s="35">
        <f t="shared" si="6"/>
        <v>1</v>
      </c>
      <c r="G57" s="165"/>
      <c r="K57" s="76" t="s">
        <v>117</v>
      </c>
      <c r="L57" s="81" t="e">
        <f t="shared" ref="L57:M62" si="7">$F52*$G52*IF(C$37&lt;&gt;0,C$37,HLOOKUP(CONCATENATE(IF(C$47&lt;&gt;0,C$47,$C$47),". forgatókönyv"),$C$6:$D$7,4))</f>
        <v>#N/A</v>
      </c>
      <c r="M57" s="81" t="e">
        <f t="shared" si="7"/>
        <v>#N/A</v>
      </c>
    </row>
    <row r="58" spans="1:13" ht="17.25" x14ac:dyDescent="0.25">
      <c r="A58" s="86" t="s">
        <v>137</v>
      </c>
      <c r="B58" s="110" t="s">
        <v>265</v>
      </c>
      <c r="C58" s="111">
        <f>SUM(C52:C57)</f>
        <v>0</v>
      </c>
      <c r="D58" s="113">
        <f>SUM(D52:D57)</f>
        <v>0</v>
      </c>
      <c r="G58" s="89"/>
      <c r="K58" s="76" t="s">
        <v>118</v>
      </c>
      <c r="L58" s="81" t="e">
        <f t="shared" si="7"/>
        <v>#N/A</v>
      </c>
      <c r="M58" s="81" t="e">
        <f t="shared" si="7"/>
        <v>#N/A</v>
      </c>
    </row>
    <row r="59" spans="1:13" ht="17.25" x14ac:dyDescent="0.25">
      <c r="A59" s="74" t="s">
        <v>138</v>
      </c>
      <c r="B59" s="115" t="s">
        <v>266</v>
      </c>
      <c r="C59" s="112">
        <f>C52+C53+C55+C57</f>
        <v>0</v>
      </c>
      <c r="D59" s="113">
        <f>D52+D53+D55+D57</f>
        <v>0</v>
      </c>
      <c r="E59" s="90"/>
      <c r="F59" s="82"/>
      <c r="G59" s="91"/>
      <c r="K59" s="76" t="s">
        <v>119</v>
      </c>
      <c r="L59" s="81" t="e">
        <f t="shared" si="7"/>
        <v>#N/A</v>
      </c>
      <c r="M59" s="81" t="e">
        <f t="shared" si="7"/>
        <v>#N/A</v>
      </c>
    </row>
    <row r="60" spans="1:13" x14ac:dyDescent="0.25">
      <c r="A60" s="86" t="s">
        <v>139</v>
      </c>
      <c r="B60" s="182" t="s">
        <v>3</v>
      </c>
      <c r="C60" s="153" t="e">
        <f>SUMPRODUCT(C52:C57,L57:L62)/1000</f>
        <v>#N/A</v>
      </c>
      <c r="D60" s="175" t="e">
        <f>SUMPRODUCT(D52:D57,M57:M62)/1000</f>
        <v>#N/A</v>
      </c>
      <c r="K60" s="76" t="s">
        <v>122</v>
      </c>
      <c r="L60" s="81" t="e">
        <f t="shared" si="7"/>
        <v>#N/A</v>
      </c>
      <c r="M60" s="81" t="e">
        <f t="shared" si="7"/>
        <v>#N/A</v>
      </c>
    </row>
    <row r="61" spans="1:13" ht="17.25" x14ac:dyDescent="0.25">
      <c r="A61" s="86" t="s">
        <v>140</v>
      </c>
      <c r="B61" s="183" t="s">
        <v>4</v>
      </c>
      <c r="C61" s="149" t="e">
        <f>SUMPRODUCT(C52:C57,L65:L70)/1000000000</f>
        <v>#N/A</v>
      </c>
      <c r="D61" s="176" t="e">
        <f>SUMPRODUCT(D52:D57,M65:M70)/1000000000</f>
        <v>#N/A</v>
      </c>
      <c r="K61" s="76" t="s">
        <v>123</v>
      </c>
      <c r="L61" s="81" t="e">
        <f t="shared" si="7"/>
        <v>#N/A</v>
      </c>
      <c r="M61" s="81" t="e">
        <f t="shared" si="7"/>
        <v>#N/A</v>
      </c>
    </row>
    <row r="62" spans="1:13" ht="33" customHeight="1" x14ac:dyDescent="0.25">
      <c r="A62" s="74" t="s">
        <v>141</v>
      </c>
      <c r="B62" s="184" t="s">
        <v>5</v>
      </c>
      <c r="C62" s="117" t="e">
        <f>C61-HLOOKUP(CONCATENATE(C$47,".forgatókönyv"),$C$6:$D$23,19)</f>
        <v>#N/A</v>
      </c>
      <c r="D62" s="177" t="e">
        <f>D61-HLOOKUP(CONCATENATE(D$47,".forgatókönyv"),$C$6:$D$23,19)</f>
        <v>#N/A</v>
      </c>
      <c r="K62" s="76" t="s">
        <v>124</v>
      </c>
      <c r="L62" s="81" t="e">
        <f t="shared" si="7"/>
        <v>#N/A</v>
      </c>
      <c r="M62" s="81" t="e">
        <f t="shared" si="7"/>
        <v>#N/A</v>
      </c>
    </row>
    <row r="63" spans="1:13" ht="33" customHeight="1" x14ac:dyDescent="0.25">
      <c r="A63" s="86" t="s">
        <v>142</v>
      </c>
      <c r="B63" s="185" t="s">
        <v>8</v>
      </c>
      <c r="C63" s="150">
        <f>C$46*(C$52+C$53+C$55+C$56+C$57+C$44)/1000000000</f>
        <v>0</v>
      </c>
      <c r="D63" s="178">
        <f>D$46*(D$52+D$53+D$55+D$56+D$57+D$44)/1000000000</f>
        <v>0</v>
      </c>
    </row>
    <row r="64" spans="1:13" ht="33" x14ac:dyDescent="0.25">
      <c r="A64" s="74" t="s">
        <v>143</v>
      </c>
      <c r="B64" s="186" t="s">
        <v>9</v>
      </c>
      <c r="C64" s="151">
        <f>(C$45-C$46)*(C$52+C$53+C$55+C$56+C$57+C$44)/1000000000</f>
        <v>0</v>
      </c>
      <c r="D64" s="178">
        <f>(D$45-D$46)*(D$52+D$53+D$55+D$56+D$57+D$44)/1000000000</f>
        <v>0</v>
      </c>
      <c r="L64" s="197" t="s">
        <v>114</v>
      </c>
      <c r="M64" s="197"/>
    </row>
    <row r="65" spans="1:13" ht="17.25" x14ac:dyDescent="0.25">
      <c r="A65" s="86" t="s">
        <v>144</v>
      </c>
      <c r="B65" s="187" t="s">
        <v>6</v>
      </c>
      <c r="C65" s="61" t="e">
        <f>C62-C63</f>
        <v>#N/A</v>
      </c>
      <c r="D65" s="179" t="e">
        <f>D62-D63</f>
        <v>#N/A</v>
      </c>
      <c r="K65" s="76" t="s">
        <v>117</v>
      </c>
      <c r="L65" s="85" t="e">
        <f t="shared" ref="L65:M70" si="8">IF(L57=0,0,IF(C$41&lt;&gt;0,C$41,IF(
HLOOKUP(
CONCATENATE(IF(C$47&lt;&gt;0,C$47,$C$47),". FORGATÓKÖNYV"),
$C$6:$D$13,
10
)&lt;&gt;0,
HLOOKUP(
CONCATENATE(IF(C$47&lt;&gt;0,C$47,$C$47),". FORGATÓKÖNYV"),
$C$6:$D$13,
10
),
$C$13)
)+ IF(C$38&lt;&gt;0,C$38,IF(
HLOOKUP(
CONCATENATE(IF(C$47&lt;&gt;0,C$47,$C$47),". FORGATÓKÖNYV"),
$C$6:$D$13,
5
)&lt;&gt;0,
HLOOKUP(
CONCATENATE(IF(C$47&lt;&gt;0,C$47,$C$47),". FORGATÓKÖNYV"),
$C$6:$D$13,
5
),
$C$8)
)*12+
IF(IF(C$39&lt;&gt;0,C$39,IF(HLOOKUP(CONCATENATE(IF(C$47&lt;&gt;0,C$47,$C$47),". FORGATÓKÖNYV"),$C$6:$D$13,6)&lt;&gt;0,HLOOKUP(CONCATENATE(IF(C$47&lt;&gt;0,C$47,$C$47),". FORGATÓKÖNYV"),$C$6:$D$13,6),$C$9))&lt;=IF(C$43&lt;&gt;0,C$43,IF(HLOOKUP(CONCATENATE(IF(C$47&lt;&gt;0,C$47,$C$47),". FORGATÓKÖNYV"),$C$6:$D$13,9)&lt;&gt;0,HLOOKUP(CONCATENATE(IF(C$47&lt;&gt;0,C$47,$C$47),". FORGATÓKÖNYV"),$C$6:$D$13,9),$C$12)),
IF(L57&lt;=IF(C$39&lt;&gt;0,C$39,IF(HLOOKUP(CONCATENATE(IF(C$47&lt;&gt;0,C$47,$C$47),". FORGATÓKÖNYV"),$C$6:$D$13,6)&lt;&gt;0,HLOOKUP(CONCATENATE(IF(C$47&lt;&gt;0,C$47,$C$47),". FORGATÓKÖNYV"),$C$6:$D$13,6),$C$9)),0,IF(AND(IF(C$39&lt;&gt;0,C$39,IF(HLOOKUP(CONCATENATE(IF(C$47&lt;&gt;0,C$47,$C$47),". FORGATÓKÖNYV"),$C$6:$D$13,6)&lt;&gt;0,HLOOKUP(CONCATENATE(IF(C$47&lt;&gt;0,C$47,$C$47),". FORGATÓKÖNYV"),$C$6:$D$13,6),$C$9))&lt;L57,L57&lt;=IF(C$43&lt;&gt;0,C$43,IF(HLOOKUP(CONCATENATE(IF(C$47&lt;&gt;0,C$47,$C$47),". FORGATÓKÖNYV"),$C$6:$D$13,9)&lt;&gt;0,HLOOKUP(CONCATENATE(IF(C$47&lt;&gt;0,C$47,$C$47),". FORGATÓKÖNYV"),$C$6:$D$13,9),$C$12))), (L57-IF(C$39&lt;&gt;0,C$39,IF(HLOOKUP(CONCATENATE(IF(C$47&lt;&gt;0,C$47,$C$47),". FORGATÓKÖNYV"),$C$6:$D$13,6)&lt;&gt;0,HLOOKUP(CONCATENATE(IF(C$47&lt;&gt;0,C$47,$C$47),". FORGATÓKÖNYV"),$C$6:$D$13,6),$C$9)))*1000000*IF(C$40&lt;&gt;0,C$40,IF(HLOOKUP(CONCATENATE(IF(C$47&lt;&gt;0,C$47,$C$47),". FORGATÓKÖNYV"),$C$6:$D$13,7)&lt;&gt;0,HLOOKUP(CONCATENATE(IF(C$47&lt;&gt;0,C$47,$C$47),". FORGATÓKÖNYV"),$C$6:$D$13,7),$C$10)), (L57-IF(C$39&lt;&gt;0,C$39,IF(HLOOKUP(CONCATENATE(IF(C$47&lt;&gt;0,C$47,$C$47),". FORGATÓKÖNYV"),$C$6:$D$13,6)&lt;&gt;0,HLOOKUP(CONCATENATE(IF(C$47&lt;&gt;0,C$47,$C$47),". FORGATÓKÖNYV"),$C$6:$D$13,6),$C$9)))*1000000*IF(C$40&lt;&gt;0,C$40,IF(HLOOKUP(CONCATENATE(IF(C$47&lt;&gt;0,C$47,$C$47),". FORGATÓKÖNYV"),$C$6:$D$13,7)&lt;&gt;0,HLOOKUP(CONCATENATE(IF(C$47&lt;&gt;0,C$47,$C$47),". FORGATÓKÖNYV"),$C$6:$D$13,7),$C$10))+L57*1000000*IF(C$42&lt;&gt;0,C$42,IF(HLOOKUP(CONCATENATE(IF(C$47&lt;&gt;0,C$47,$C$47),". FORGATÓKÖNYV"),$C$6:$D$13,8)&lt;&gt;0,HLOOKUP(CONCATENATE(IF(C$47&lt;&gt;0,C$47,$C$47),". FORGATÓKÖNYV"),$C$6:$D$13,8),$C$11)))),
IF(L57&lt;=IF(C$43&lt;&gt;0,C$43,IF(HLOOKUP(CONCATENATE(IF(C$47&lt;&gt;0,C$47,$C$47),". FORGATÓKÖNYV"),$C$6:$D$13,9)&lt;&gt;0,HLOOKUP(CONCATENATE(IF(C$47&lt;&gt;0,C$47,$C$47),". FORGATÓKÖNYV"),$C$6:$D$13,9),$C$12)),0,IF(AND(IF(C$43&lt;&gt;0,C$43,IF(HLOOKUP(CONCATENATE(IF(C$47&lt;&gt;0,C$47,$C$47),". FORGATÓKÖNYV"),$C$6:$D$13,9)&lt;&gt;0,HLOOKUP(CONCATENATE(IF(C$47&lt;&gt;0,C$47,$C$47),". FORGATÓKÖNYV"),$C$6:$D$13,9),$C$12))&lt;L57,L57&lt;=IF(C$39&lt;&gt;0,C$39,IF(HLOOKUP(CONCATENATE(IF(C$47&lt;&gt;0,C$47,$C$47),". FORGATÓKÖNYV"),$C$6:$D$13,6)&lt;&gt;0,HLOOKUP(CONCATENATE(IF(C$47&lt;&gt;0,C$47,$C$47),". FORGATÓKÖNYV"),$C$6:$D$13,6),$C$9))), L57*1000000*IF(C$42&lt;&gt;0,C$42,IF(HLOOKUP(CONCATENATE(IF(C$47&lt;&gt;0,C$47,$C$47),". FORGATÓKÖNYV"),$C$6:$D$13,8)&lt;&gt;0,HLOOKUP(CONCATENATE(IF(C$47&lt;&gt;0,C$47,$C$47),". FORGATÓKÖNYV"),$C$6:$D$13,8),$C$11)), (L57-IF(C$39&lt;&gt;0,C$39,IF(HLOOKUP(CONCATENATE(IF(C$47&lt;&gt;0,C$47,$C$47),". FORGATÓKÖNYV"),$C$6:$D$13,6)&lt;&gt;0,HLOOKUP(CONCATENATE(IF(C$47&lt;&gt;0,C$47,$C$47),". FORGATÓKÖNYV"),$C$6:$D$13,6),$C$9)))*1000000*IF(C$40&lt;&gt;0,C$40,IF(HLOOKUP(CONCATENATE(IF(C$47&lt;&gt;0,C$47,$C$47),". FORGATÓKÖNYV"),$C$6:$D$13,7)&lt;&gt;0,HLOOKUP(CONCATENATE(IF(C$47&lt;&gt;0,C$47,$C$47),". FORGATÓKÖNYV"),$C$6:$D$13,7),$C$10))+L57*1000000*IF(C$42&lt;&gt;0,C$42,IF(HLOOKUP(CONCATENATE(IF(C$47&lt;&gt;0,C$47,$C$47),". FORGATÓKÖNYV"),$C$6:$D$13,8)&lt;&gt;0,HLOOKUP(CONCATENATE(IF(C$47&lt;&gt;0,C$47,$C$47),". FORGATÓKÖNYV"),$C$6:$D$13,8),$C$11))))))</f>
        <v>#N/A</v>
      </c>
      <c r="M65" s="85" t="e">
        <f t="shared" si="8"/>
        <v>#N/A</v>
      </c>
    </row>
    <row r="66" spans="1:13" ht="17.25" x14ac:dyDescent="0.25">
      <c r="A66" s="74" t="s">
        <v>145</v>
      </c>
      <c r="B66" s="188" t="s">
        <v>7</v>
      </c>
      <c r="C66" s="32" t="e">
        <f>C62-C63-C64</f>
        <v>#N/A</v>
      </c>
      <c r="D66" s="64" t="e">
        <f>D62-D63-D64</f>
        <v>#N/A</v>
      </c>
      <c r="K66" s="76" t="s">
        <v>118</v>
      </c>
      <c r="L66" s="85" t="e">
        <f t="shared" si="8"/>
        <v>#N/A</v>
      </c>
      <c r="M66" s="85" t="e">
        <f t="shared" si="8"/>
        <v>#N/A</v>
      </c>
    </row>
    <row r="67" spans="1:13" ht="17.25" x14ac:dyDescent="0.25">
      <c r="A67" s="121" t="s">
        <v>146</v>
      </c>
      <c r="B67" s="89" t="s">
        <v>42</v>
      </c>
      <c r="C67" s="148" t="e">
        <f>IF(
C$37&lt;&gt;0,
C$37,
IF(
HLOOKUP(
CONCATENATE(IF(C$47&lt;&gt;0,C$47,$C$47),". FORGATÓKÖNYV"),
$C$6:$D$13,
4
)&lt;&gt;0,
HLOOKUP(
CONCATENATE(IF(C$47&lt;&gt;0,C$47,$C$47),". FORGATÓKÖNYV"),
$C$6:$D$13,
4
),
$C$7)
*(C52+C53+C55+C56+C57)/1000-C60)</f>
        <v>#N/A</v>
      </c>
      <c r="D67" s="180" t="e">
        <f>IF(
D$37&lt;&gt;0,
D$37,
IF(
HLOOKUP(
CONCATENATE(IF(D$47&lt;&gt;0,D$47,$C$47),". FORGATÓKÖNYV"),
$C$6:$D$13,
4
)&lt;&gt;0,
HLOOKUP(
CONCATENATE(IF(D$47&lt;&gt;0,D$47,$C$47),". FORGATÓKÖNYV"),
$C$6:$D$13,
4
),
$C$7)
*(D52+D53+D55+D56+D57)/1000-D60)</f>
        <v>#N/A</v>
      </c>
      <c r="K67" s="76" t="s">
        <v>119</v>
      </c>
      <c r="L67" s="85" t="e">
        <f t="shared" si="8"/>
        <v>#N/A</v>
      </c>
      <c r="M67" s="85" t="e">
        <f t="shared" si="8"/>
        <v>#N/A</v>
      </c>
    </row>
    <row r="68" spans="1:13" ht="17.25" x14ac:dyDescent="0.25">
      <c r="A68" s="122" t="s">
        <v>147</v>
      </c>
      <c r="B68" s="91" t="s">
        <v>231</v>
      </c>
      <c r="C68" s="83" t="e">
        <f>C67/(C67+C60)</f>
        <v>#N/A</v>
      </c>
      <c r="D68" s="143" t="e">
        <f>D67/(D67+D60)</f>
        <v>#N/A</v>
      </c>
      <c r="K68" s="76" t="s">
        <v>122</v>
      </c>
      <c r="L68" s="85" t="e">
        <f t="shared" si="8"/>
        <v>#N/A</v>
      </c>
      <c r="M68" s="85" t="e">
        <f t="shared" si="8"/>
        <v>#N/A</v>
      </c>
    </row>
    <row r="69" spans="1:13" x14ac:dyDescent="0.25">
      <c r="A69" s="86" t="s">
        <v>148</v>
      </c>
      <c r="B69" s="189" t="s">
        <v>187</v>
      </c>
      <c r="C69" s="123">
        <f>C58/(10^9)*
IF(
IF(C37&lt;&gt;0,C37,$C37)=0,0,
IF(C$41&lt;&gt;0,C$41,$C$41)+ IF(C$38&lt;&gt;0,C$38,$C$38)*12+
IF(
IF(C$39&lt;&gt;0,C$39,$C$39)&lt;=IF(C$43&lt;&gt;0,C$43,$C$43),
IF(
IF(C37&lt;&gt;0,C37,$C37)&lt;=IF(C$39&lt;&gt;0,C$39,$C$39),
0,
IF(
AND(IF(C$39&lt;&gt;0,C$39,$C$39)&lt;IF(C37&lt;&gt;0,C37,$C37),IF(C37&lt;&gt;0,C37,$C37)&lt;=IF(C$43&lt;&gt;0,C$43,$C$43)),
(IF(C37&lt;&gt;0,C37,$C37)-IF(C$39&lt;&gt;0,C$39,$C$39))*1000000*IF(C$40&lt;&gt;0,C$40,$C$40),
(IF(C37&lt;&gt;0,C37,$C37)-IF(C$39&lt;&gt;0,C$39,$C$39))*1000000*IF(C$40&lt;&gt;0,C$40,$C$40)+IF(C37&lt;&gt;0,C37,$C37)*1000000*IF(C$42&lt;&gt;0,C$42,$C$42)
)
),
IF(
IF(C37&lt;&gt;0,C37,$C37)&lt;=IF(C$43&lt;&gt;0,C$43,$C$43),
0,
IF(
AND(IF(C$43&lt;&gt;0,C$43,$C$43)&lt;IF(C37&lt;&gt;0,C37,$C37),IF(C37&lt;&gt;0,C37,$C37)&lt;=IF(C$39&lt;&gt;0,C$39,$C$39)),
IF(C37&lt;&gt;0,C37,$C37)*IF(C$42&lt;&gt;0,C$42,$C$42)*1000000,
 (IF(C37&lt;&gt;0,C37,$C37)-IF(C$39&lt;&gt;0,C$39,$C$39))*1000000*IF(C$40&lt;&gt;0,C$40,$C$40)+IF(C37&lt;&gt;0,C37,$C37)*1000000*IF(C$42&lt;&gt;0,C$42,$C$42)
)
)
)
)</f>
        <v>0</v>
      </c>
      <c r="D69" s="180">
        <f>D58/(10^9)*
IF(
IF(D37&lt;&gt;0,D37,$C37)=0,0,
IF(D$41&lt;&gt;0,D$41,$C$41)+ IF(D$38&lt;&gt;0,D$38,$C$38)*12+
IF(
IF(D$39&lt;&gt;0,D$39,$C$39)&lt;=IF(D$43&lt;&gt;0,D$43,$C$43),
IF(
IF(D37&lt;&gt;0,D37,$C37)&lt;=IF(D$39&lt;&gt;0,D$39,$C$39),
0,
IF(
AND(IF(D$39&lt;&gt;0,D$39,$C$39)&lt;IF(D37&lt;&gt;0,D37,$C37),IF(D37&lt;&gt;0,D37,$C37)&lt;=IF(D$43&lt;&gt;0,D$43,$C$43)),
(IF(D37&lt;&gt;0,D37,$C37)-IF(D$39&lt;&gt;0,D$39,$C$39))*1000000*IF(D$40&lt;&gt;0,D$40,$C$40),
(IF(D37&lt;&gt;0,D37,$C37)-IF(D$39&lt;&gt;0,D$39,$C$39))*1000000*IF(D$40&lt;&gt;0,D$40,$C$40)+IF(D37&lt;&gt;0,D37,$C37)*1000000*IF(D$42&lt;&gt;0,D$42,$C$42)
)
),
IF(
IF(D37&lt;&gt;0,D37,$C37)&lt;=IF(D$43&lt;&gt;0,D$43,$C$43),
0,
IF(
AND(IF(D$43&lt;&gt;0,D$43,$C$43)&lt;IF(D37&lt;&gt;0,D37,$C37),IF(D37&lt;&gt;0,D37,$C37)&lt;=IF(D$39&lt;&gt;0,D$39,$C$39)),
IF(D37&lt;&gt;0,D37,$C37)*IF(D$42&lt;&gt;0,D$42,$C$42)*1000000,
 (IF(D37&lt;&gt;0,D37,$C37)-IF(D$39&lt;&gt;0,D$39,$C$39))*1000000*IF(D$40&lt;&gt;0,D$40,$C$40)+IF(D37&lt;&gt;0,D37,$C37)*1000000*IF(D$42&lt;&gt;0,D$42,$C$42)
)
)
)
)</f>
        <v>0</v>
      </c>
      <c r="K69" s="76" t="s">
        <v>123</v>
      </c>
      <c r="L69" s="85" t="e">
        <f t="shared" si="8"/>
        <v>#N/A</v>
      </c>
      <c r="M69" s="85" t="e">
        <f t="shared" si="8"/>
        <v>#N/A</v>
      </c>
    </row>
    <row r="70" spans="1:13" x14ac:dyDescent="0.25">
      <c r="A70" s="86" t="s">
        <v>149</v>
      </c>
      <c r="B70" s="189" t="s">
        <v>120</v>
      </c>
      <c r="C70" s="123" t="e">
        <f>C69-C61</f>
        <v>#N/A</v>
      </c>
      <c r="D70" s="180" t="e">
        <f t="shared" ref="D70" si="9">D69-D61</f>
        <v>#N/A</v>
      </c>
      <c r="K70" s="76" t="s">
        <v>124</v>
      </c>
      <c r="L70" s="85" t="e">
        <f t="shared" si="8"/>
        <v>#N/A</v>
      </c>
      <c r="M70" s="85" t="e">
        <f t="shared" si="8"/>
        <v>#N/A</v>
      </c>
    </row>
    <row r="71" spans="1:13" x14ac:dyDescent="0.25">
      <c r="A71" s="86" t="s">
        <v>150</v>
      </c>
      <c r="B71" s="189" t="s">
        <v>232</v>
      </c>
      <c r="C71" s="124" t="e">
        <f>C70/C69</f>
        <v>#N/A</v>
      </c>
      <c r="D71" s="181" t="e">
        <f t="shared" ref="D71" si="10">D70/D69</f>
        <v>#N/A</v>
      </c>
    </row>
    <row r="72" spans="1:13" x14ac:dyDescent="0.25">
      <c r="B72" s="89"/>
      <c r="D72" s="89"/>
    </row>
  </sheetData>
  <mergeCells count="8">
    <mergeCell ref="A33:G33"/>
    <mergeCell ref="K19:O19"/>
    <mergeCell ref="K23:O23"/>
    <mergeCell ref="K17:O17"/>
    <mergeCell ref="A4:F4"/>
    <mergeCell ref="L5:M5"/>
    <mergeCell ref="L7:M7"/>
    <mergeCell ref="L11:M11"/>
  </mergeCells>
  <conditionalFormatting sqref="C7:D13 E52:E57 C18:E20">
    <cfRule type="notContainsBlanks" dxfId="3" priority="5">
      <formula>LEN(TRIM(C7))&gt;0</formula>
    </cfRule>
  </conditionalFormatting>
  <conditionalFormatting sqref="C52:D57">
    <cfRule type="notContainsBlanks" dxfId="2" priority="1">
      <formula>LEN(TRIM(C52))&gt;0</formula>
    </cfRule>
  </conditionalFormatting>
  <conditionalFormatting sqref="C37:D47">
    <cfRule type="notContainsBlanks" dxfId="1" priority="3">
      <formula>LEN(TRIM(C37))&gt;0</formula>
    </cfRule>
  </conditionalFormatting>
  <conditionalFormatting sqref="G52:G57">
    <cfRule type="notContainsBlanks" dxfId="0" priority="2">
      <formula>LEN(TRIM(G52))&gt;0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zoomScale="80" zoomScaleNormal="80" workbookViewId="0"/>
  </sheetViews>
  <sheetFormatPr defaultRowHeight="16.5" x14ac:dyDescent="0.25"/>
  <cols>
    <col min="1" max="1" width="9.140625" style="76"/>
    <col min="2" max="2" width="58.7109375" style="76" customWidth="1"/>
    <col min="3" max="3" width="21.140625" style="76" customWidth="1"/>
    <col min="4" max="4" width="19.85546875" style="76" customWidth="1"/>
    <col min="5" max="5" width="21.140625" style="76" customWidth="1"/>
    <col min="6" max="6" width="20.28515625" style="76" customWidth="1"/>
    <col min="7" max="7" width="22.85546875" style="76" customWidth="1"/>
    <col min="8" max="8" width="21.85546875" style="76" customWidth="1"/>
    <col min="9" max="9" width="19.85546875" style="76" customWidth="1"/>
    <col min="10" max="10" width="18.85546875" style="76" customWidth="1"/>
    <col min="11" max="11" width="22.5703125" style="76" customWidth="1"/>
    <col min="12" max="12" width="21.7109375" style="76" customWidth="1"/>
    <col min="13" max="14" width="18.42578125" style="76" bestFit="1" customWidth="1"/>
    <col min="15" max="15" width="23.28515625" style="76" customWidth="1"/>
    <col min="16" max="16" width="15.42578125" style="76" hidden="1" customWidth="1"/>
    <col min="17" max="17" width="20.7109375" style="76" hidden="1" customWidth="1"/>
    <col min="18" max="18" width="18.42578125" style="76" hidden="1" customWidth="1"/>
    <col min="19" max="19" width="23.7109375" style="76" hidden="1" customWidth="1"/>
    <col min="20" max="20" width="18.42578125" style="76" hidden="1" customWidth="1"/>
    <col min="21" max="21" width="13.85546875" style="76" customWidth="1"/>
    <col min="22" max="16384" width="9.140625" style="76"/>
  </cols>
  <sheetData>
    <row r="1" spans="1:20" ht="21" x14ac:dyDescent="0.25">
      <c r="D1" s="217" t="s">
        <v>224</v>
      </c>
      <c r="E1" s="217"/>
      <c r="F1" s="217"/>
    </row>
    <row r="3" spans="1:20" x14ac:dyDescent="0.25">
      <c r="G3" s="87"/>
      <c r="R3" s="69"/>
      <c r="S3" s="69"/>
      <c r="T3" s="69"/>
    </row>
    <row r="4" spans="1:20" ht="17.25" x14ac:dyDescent="0.25">
      <c r="A4" s="23" t="s">
        <v>36</v>
      </c>
      <c r="B4" s="131" t="s">
        <v>225</v>
      </c>
      <c r="C4" s="129" t="s">
        <v>241</v>
      </c>
      <c r="D4" s="130" t="s">
        <v>242</v>
      </c>
      <c r="E4" s="130" t="s">
        <v>243</v>
      </c>
      <c r="F4" s="131" t="s">
        <v>244</v>
      </c>
      <c r="Q4" s="220" t="s">
        <v>115</v>
      </c>
      <c r="R4" s="220"/>
      <c r="S4" s="220"/>
      <c r="T4" s="220"/>
    </row>
    <row r="5" spans="1:20" ht="17.25" x14ac:dyDescent="0.25">
      <c r="B5" s="138"/>
      <c r="F5" s="89"/>
      <c r="Q5" s="65" t="s">
        <v>74</v>
      </c>
      <c r="R5" s="66" t="s">
        <v>75</v>
      </c>
      <c r="S5" s="66" t="s">
        <v>76</v>
      </c>
      <c r="T5" s="67" t="s">
        <v>112</v>
      </c>
    </row>
    <row r="6" spans="1:20" x14ac:dyDescent="0.25">
      <c r="A6" s="135" t="s">
        <v>11</v>
      </c>
      <c r="B6" s="89" t="s">
        <v>103</v>
      </c>
      <c r="C6" s="78">
        <v>6.5</v>
      </c>
      <c r="D6" s="78">
        <v>6.5</v>
      </c>
      <c r="E6" s="78">
        <v>6.5</v>
      </c>
      <c r="F6" s="201">
        <v>6.5</v>
      </c>
      <c r="Q6" s="221" t="s">
        <v>116</v>
      </c>
      <c r="R6" s="221"/>
      <c r="S6" s="221"/>
      <c r="T6" s="221"/>
    </row>
    <row r="7" spans="1:20" x14ac:dyDescent="0.25">
      <c r="A7" s="136" t="s">
        <v>12</v>
      </c>
      <c r="B7" s="138" t="s">
        <v>106</v>
      </c>
      <c r="C7" s="80">
        <v>50000</v>
      </c>
      <c r="D7" s="80">
        <v>50000</v>
      </c>
      <c r="E7" s="80">
        <v>50000</v>
      </c>
      <c r="F7" s="202">
        <v>50000</v>
      </c>
      <c r="P7" s="76" t="s">
        <v>117</v>
      </c>
      <c r="Q7" s="81">
        <f t="shared" ref="Q7:T9" si="0">$H17*IF(C$6&lt;&gt;0,C$6,$C$6)</f>
        <v>6.5</v>
      </c>
      <c r="R7" s="81">
        <f t="shared" si="0"/>
        <v>6.5</v>
      </c>
      <c r="S7" s="81">
        <f t="shared" si="0"/>
        <v>6.5</v>
      </c>
      <c r="T7" s="81">
        <f t="shared" si="0"/>
        <v>6.5</v>
      </c>
    </row>
    <row r="8" spans="1:20" ht="16.5" customHeight="1" x14ac:dyDescent="0.25">
      <c r="A8" s="136" t="s">
        <v>13</v>
      </c>
      <c r="B8" s="89" t="s">
        <v>104</v>
      </c>
      <c r="C8" s="78">
        <v>6</v>
      </c>
      <c r="D8" s="78">
        <v>6</v>
      </c>
      <c r="E8" s="78">
        <v>6</v>
      </c>
      <c r="F8" s="201">
        <v>6</v>
      </c>
      <c r="P8" s="76" t="s">
        <v>118</v>
      </c>
      <c r="Q8" s="81">
        <f t="shared" si="0"/>
        <v>5.8500000000000005</v>
      </c>
      <c r="R8" s="81">
        <f t="shared" si="0"/>
        <v>5.8500000000000005</v>
      </c>
      <c r="S8" s="81">
        <f t="shared" si="0"/>
        <v>5.8500000000000005</v>
      </c>
      <c r="T8" s="81">
        <f t="shared" si="0"/>
        <v>5.8500000000000005</v>
      </c>
    </row>
    <row r="9" spans="1:20" ht="16.5" customHeight="1" x14ac:dyDescent="0.25">
      <c r="A9" s="136" t="s">
        <v>14</v>
      </c>
      <c r="B9" s="91" t="s">
        <v>263</v>
      </c>
      <c r="C9" s="83">
        <v>0.4</v>
      </c>
      <c r="D9" s="83">
        <v>0.4</v>
      </c>
      <c r="E9" s="83">
        <v>0.4</v>
      </c>
      <c r="F9" s="143">
        <v>0.4</v>
      </c>
      <c r="P9" s="76" t="s">
        <v>119</v>
      </c>
      <c r="Q9" s="81">
        <f t="shared" si="0"/>
        <v>4.55</v>
      </c>
      <c r="R9" s="81">
        <f t="shared" si="0"/>
        <v>4.55</v>
      </c>
      <c r="S9" s="81">
        <f t="shared" si="0"/>
        <v>4.55</v>
      </c>
      <c r="T9" s="81">
        <f t="shared" si="0"/>
        <v>4.55</v>
      </c>
    </row>
    <row r="10" spans="1:20" x14ac:dyDescent="0.25">
      <c r="A10" s="132" t="s">
        <v>15</v>
      </c>
      <c r="B10" s="89" t="s">
        <v>262</v>
      </c>
      <c r="C10" s="84">
        <v>0.27</v>
      </c>
      <c r="D10" s="84">
        <v>0.27</v>
      </c>
      <c r="E10" s="84">
        <v>0.27</v>
      </c>
      <c r="F10" s="203">
        <v>0.27</v>
      </c>
      <c r="Q10" s="222" t="s">
        <v>114</v>
      </c>
      <c r="R10" s="222"/>
      <c r="S10" s="222"/>
      <c r="T10" s="222"/>
    </row>
    <row r="11" spans="1:20" ht="16.5" customHeight="1" x14ac:dyDescent="0.25">
      <c r="A11" s="135" t="s">
        <v>16</v>
      </c>
      <c r="B11" s="89" t="s">
        <v>105</v>
      </c>
      <c r="C11" s="78">
        <v>6</v>
      </c>
      <c r="D11" s="78">
        <v>6</v>
      </c>
      <c r="E11" s="78">
        <v>6</v>
      </c>
      <c r="F11" s="201">
        <v>6</v>
      </c>
      <c r="P11" s="76" t="s">
        <v>117</v>
      </c>
      <c r="Q11" s="85">
        <f t="shared" ref="Q11:T13" si="1">IF(Q7=0,0,IF(C$12&lt;&gt;0,C$12,$C$12)+ IF(C$7&lt;&gt;0,C$7,$C$7)*12+
IF(IF(C$8&lt;&gt;0,C$8,$C$8)&lt;=IF(C$11&lt;&gt;0,C$11,$C$11),
IF(Q7&lt;=IF(C$8&lt;&gt;0,C$8,$C$8),0,IF(AND(IF(C$8&lt;&gt;0,C$8,$C$8)&lt;Q7,Q7&lt;=IF(C$11&lt;&gt;0,C$11,$C$11)), (Q7-IF(C$8&lt;&gt;0,C$8,$C$8))*1000000*IF(C$9&lt;&gt;0,C$9,$C$9), (Q7-IF(C$8&lt;&gt;0,C$8,$C$8))*1000000*IF(C$9&lt;&gt;0,C$9,$C$9)+Q7*1000000*IF(C$10&lt;&gt;0,C$10,$C$10))),
IF(Q7&lt;=IF(C$11&lt;&gt;0,C$11,$C$11),0,IF(AND(IF(C$11&lt;&gt;0,C$11,$C$11)&lt;Q7,Q7&lt;=IF(C$8&lt;&gt;0,C$8,$C$8)), Q7*IF(C$10&lt;&gt;0,C$10,$C$10)*1000000, (Q7-IF(C$8&lt;&gt;0,C$8,$C$8))*1000000*IF(C$9&lt;&gt;0,C$9,$C$9)+Q7*1000000*IF(C$10&lt;&gt;0,C$10,$C$10)))))</f>
        <v>2605000</v>
      </c>
      <c r="R11" s="85">
        <f t="shared" si="1"/>
        <v>2605000</v>
      </c>
      <c r="S11" s="85">
        <f t="shared" si="1"/>
        <v>2605000</v>
      </c>
      <c r="T11" s="85">
        <f t="shared" si="1"/>
        <v>2605000</v>
      </c>
    </row>
    <row r="12" spans="1:20" ht="16.5" customHeight="1" x14ac:dyDescent="0.25">
      <c r="A12" s="136" t="s">
        <v>17</v>
      </c>
      <c r="B12" s="138" t="s">
        <v>107</v>
      </c>
      <c r="C12" s="80">
        <v>50000</v>
      </c>
      <c r="D12" s="80">
        <v>50000</v>
      </c>
      <c r="E12" s="80">
        <v>50000</v>
      </c>
      <c r="F12" s="202">
        <v>50000</v>
      </c>
      <c r="P12" s="76" t="s">
        <v>118</v>
      </c>
      <c r="Q12" s="85">
        <f t="shared" si="1"/>
        <v>650000</v>
      </c>
      <c r="R12" s="85">
        <f t="shared" si="1"/>
        <v>650000</v>
      </c>
      <c r="S12" s="85">
        <f t="shared" si="1"/>
        <v>650000</v>
      </c>
      <c r="T12" s="85">
        <f t="shared" si="1"/>
        <v>650000</v>
      </c>
    </row>
    <row r="13" spans="1:20" ht="16.5" customHeight="1" x14ac:dyDescent="0.25">
      <c r="B13" s="91"/>
      <c r="D13" s="35"/>
      <c r="E13" s="35"/>
      <c r="F13" s="91"/>
      <c r="P13" s="76" t="s">
        <v>119</v>
      </c>
      <c r="Q13" s="85">
        <f t="shared" si="1"/>
        <v>650000</v>
      </c>
      <c r="R13" s="85">
        <f t="shared" si="1"/>
        <v>650000</v>
      </c>
      <c r="S13" s="85">
        <f t="shared" si="1"/>
        <v>650000</v>
      </c>
      <c r="T13" s="85">
        <f t="shared" si="1"/>
        <v>650000</v>
      </c>
    </row>
    <row r="14" spans="1:20" ht="16.5" customHeight="1" x14ac:dyDescent="0.25">
      <c r="A14" s="79"/>
      <c r="B14" s="138"/>
      <c r="C14" s="126" t="s">
        <v>241</v>
      </c>
      <c r="D14" s="127" t="s">
        <v>242</v>
      </c>
      <c r="E14" s="127" t="s">
        <v>243</v>
      </c>
      <c r="F14" s="128" t="s">
        <v>244</v>
      </c>
    </row>
    <row r="15" spans="1:20" ht="45" customHeight="1" x14ac:dyDescent="0.25">
      <c r="A15" s="82"/>
      <c r="B15" s="139" t="s">
        <v>226</v>
      </c>
      <c r="C15" s="70" t="s">
        <v>99</v>
      </c>
      <c r="D15" s="71" t="s">
        <v>100</v>
      </c>
      <c r="E15" s="71" t="s">
        <v>101</v>
      </c>
      <c r="F15" s="72" t="s">
        <v>102</v>
      </c>
      <c r="G15" s="82"/>
      <c r="H15" s="82"/>
    </row>
    <row r="16" spans="1:20" ht="54" customHeight="1" x14ac:dyDescent="0.25">
      <c r="A16" s="79"/>
      <c r="B16" s="24" t="s">
        <v>1</v>
      </c>
      <c r="C16" s="57" t="s">
        <v>2</v>
      </c>
      <c r="D16" s="24" t="s">
        <v>2</v>
      </c>
      <c r="E16" s="24" t="s">
        <v>2</v>
      </c>
      <c r="F16" s="55" t="s">
        <v>2</v>
      </c>
      <c r="G16" s="57" t="s">
        <v>255</v>
      </c>
      <c r="H16" s="55" t="s">
        <v>256</v>
      </c>
      <c r="P16" s="219" t="s">
        <v>113</v>
      </c>
      <c r="Q16" s="219"/>
      <c r="R16" s="219"/>
      <c r="S16" s="219"/>
      <c r="T16" s="219"/>
    </row>
    <row r="17" spans="1:20" ht="34.5" customHeight="1" x14ac:dyDescent="0.25">
      <c r="A17" s="132" t="s">
        <v>18</v>
      </c>
      <c r="B17" s="87" t="s">
        <v>228</v>
      </c>
      <c r="C17" s="88">
        <v>0</v>
      </c>
      <c r="D17" s="76">
        <v>5000</v>
      </c>
      <c r="E17" s="76">
        <v>1000</v>
      </c>
      <c r="F17" s="89">
        <v>1000</v>
      </c>
      <c r="G17" s="81">
        <v>0</v>
      </c>
      <c r="H17" s="206">
        <f>1-G17</f>
        <v>1</v>
      </c>
      <c r="P17" s="24" t="s">
        <v>98</v>
      </c>
      <c r="Q17" s="24" t="s">
        <v>94</v>
      </c>
      <c r="R17" s="24" t="s">
        <v>95</v>
      </c>
      <c r="S17" s="24" t="s">
        <v>96</v>
      </c>
      <c r="T17" s="24" t="s">
        <v>97</v>
      </c>
    </row>
    <row r="18" spans="1:20" ht="17.25" x14ac:dyDescent="0.25">
      <c r="A18" s="136" t="s">
        <v>19</v>
      </c>
      <c r="B18" s="76" t="s">
        <v>229</v>
      </c>
      <c r="C18" s="88">
        <v>5000</v>
      </c>
      <c r="D18" s="76">
        <v>0</v>
      </c>
      <c r="E18" s="76">
        <v>3000</v>
      </c>
      <c r="F18" s="89">
        <v>1000</v>
      </c>
      <c r="G18" s="76">
        <v>0.1</v>
      </c>
      <c r="H18" s="89">
        <f>1-G18</f>
        <v>0.9</v>
      </c>
      <c r="P18" s="218" t="s">
        <v>74</v>
      </c>
      <c r="Q18" s="218"/>
      <c r="R18" s="218"/>
      <c r="S18" s="218"/>
      <c r="T18" s="218"/>
    </row>
    <row r="19" spans="1:20" x14ac:dyDescent="0.25">
      <c r="A19" s="136" t="s">
        <v>20</v>
      </c>
      <c r="B19" s="76" t="s">
        <v>230</v>
      </c>
      <c r="C19" s="88">
        <v>0</v>
      </c>
      <c r="D19" s="76">
        <v>0</v>
      </c>
      <c r="E19" s="76">
        <v>1000</v>
      </c>
      <c r="F19" s="89">
        <v>3000</v>
      </c>
      <c r="G19" s="76">
        <v>0.3</v>
      </c>
      <c r="H19" s="89">
        <f>1-G19</f>
        <v>0.7</v>
      </c>
      <c r="P19" s="85">
        <f>IF(Q7=0,0,SUM(Q19:T19))</f>
        <v>2605000</v>
      </c>
      <c r="Q19" s="85">
        <f>C$12</f>
        <v>50000</v>
      </c>
      <c r="R19" s="85">
        <f>$C$7*12</f>
        <v>600000</v>
      </c>
      <c r="S19" s="85">
        <f>IF(Q7&gt;$C$8,(Q7-$C$8)*$C$9*1000000,0)</f>
        <v>200000</v>
      </c>
      <c r="T19" s="85">
        <f>IF(Q7&gt;$C$11,Q7*$C$10*1000000,0)</f>
        <v>1755000</v>
      </c>
    </row>
    <row r="20" spans="1:20" x14ac:dyDescent="0.25">
      <c r="A20" s="136" t="s">
        <v>21</v>
      </c>
      <c r="B20" s="82" t="s">
        <v>265</v>
      </c>
      <c r="C20" s="90">
        <f>SUM(C17:C19)</f>
        <v>5000</v>
      </c>
      <c r="D20" s="82">
        <f>SUM(D17:D19)</f>
        <v>5000</v>
      </c>
      <c r="E20" s="82">
        <f>SUM(E17:E19)</f>
        <v>5000</v>
      </c>
      <c r="F20" s="91">
        <f>SUM(F17:F19)</f>
        <v>5000</v>
      </c>
      <c r="G20" s="82"/>
      <c r="H20" s="91"/>
      <c r="P20" s="85">
        <f>IF(Q8=0,0,SUM(Q20:T20))</f>
        <v>650000</v>
      </c>
      <c r="Q20" s="85">
        <f>C$12</f>
        <v>50000</v>
      </c>
      <c r="R20" s="85">
        <f t="shared" ref="R20:R21" si="2">$C$7*12</f>
        <v>600000</v>
      </c>
      <c r="S20" s="85">
        <f>IF(Q8&gt;$C$8,(Q8-$C$8)*$C$9*1000000,0)</f>
        <v>0</v>
      </c>
      <c r="T20" s="85">
        <f>IF(Q8&gt;$C$11,Q8*$C$10*1000000,0)</f>
        <v>0</v>
      </c>
    </row>
    <row r="21" spans="1:20" ht="15" customHeight="1" x14ac:dyDescent="0.25">
      <c r="A21" s="132" t="s">
        <v>22</v>
      </c>
      <c r="B21" s="25" t="s">
        <v>3</v>
      </c>
      <c r="C21" s="152">
        <f>SUMPRODUCT(C17:C19,Q7:Q9)/1000</f>
        <v>29.250000000000004</v>
      </c>
      <c r="D21" s="148">
        <f>SUMPRODUCT(D17:D19,R7:R9)/1000</f>
        <v>32.5</v>
      </c>
      <c r="E21" s="153">
        <f>SUMPRODUCT(E17:E19,S7:S9)/1000</f>
        <v>28.6</v>
      </c>
      <c r="F21" s="175">
        <f>SUMPRODUCT(F17:F19,T7:T9)/1000</f>
        <v>26</v>
      </c>
      <c r="H21" s="89"/>
      <c r="P21" s="85">
        <f>IF(Q9=0,0,SUM(Q21:T21))</f>
        <v>650000</v>
      </c>
      <c r="Q21" s="85">
        <f>C$12</f>
        <v>50000</v>
      </c>
      <c r="R21" s="85">
        <f t="shared" si="2"/>
        <v>600000</v>
      </c>
      <c r="S21" s="85">
        <f>IF(Q9&gt;$C$8,(Q9-$C$8)*$C$9*1000000,0)</f>
        <v>0</v>
      </c>
      <c r="T21" s="85">
        <f>IF(Q9&gt;$C$11,Q9*$C$10*1000000,0)</f>
        <v>0</v>
      </c>
    </row>
    <row r="22" spans="1:20" ht="17.25" x14ac:dyDescent="0.25">
      <c r="A22" s="135" t="s">
        <v>23</v>
      </c>
      <c r="B22" s="26" t="s">
        <v>4</v>
      </c>
      <c r="C22" s="93">
        <f>SUMPRODUCT(C17:C19,Q11:Q13)/1000000000</f>
        <v>3.25</v>
      </c>
      <c r="D22" s="117">
        <f>SUMPRODUCT(D17:D19,R11:R13)/1000000000</f>
        <v>13.025</v>
      </c>
      <c r="E22" s="117">
        <f>SUMPRODUCT(E17:E19,S11:S13)/1000000000</f>
        <v>5.2050000000000001</v>
      </c>
      <c r="F22" s="177">
        <f>SUMPRODUCT(F17:F19,T11:T13)/1000000000</f>
        <v>5.2050000000000001</v>
      </c>
      <c r="G22" s="82"/>
      <c r="H22" s="91"/>
      <c r="P22" s="218" t="s">
        <v>75</v>
      </c>
      <c r="Q22" s="218"/>
      <c r="R22" s="218"/>
      <c r="S22" s="218"/>
      <c r="T22" s="218"/>
    </row>
    <row r="23" spans="1:20" x14ac:dyDescent="0.25">
      <c r="A23" s="136" t="s">
        <v>24</v>
      </c>
      <c r="B23" s="94" t="s">
        <v>42</v>
      </c>
      <c r="C23" s="92">
        <f>C20/1000*IF(C6&lt;&gt;0,C6,$C6)-C21</f>
        <v>3.2499999999999964</v>
      </c>
      <c r="D23" s="148">
        <f>D20/1000*IF(D6&lt;&gt;0,D6,$C6)-D21</f>
        <v>0</v>
      </c>
      <c r="E23" s="153">
        <f>E20/1000*IF(E6&lt;&gt;0,E6,$C6)-E21</f>
        <v>3.8999999999999986</v>
      </c>
      <c r="F23" s="180">
        <f>F20/1000*IF(F6&lt;&gt;0,F6,$C6)-F21</f>
        <v>6.5</v>
      </c>
      <c r="H23" s="89"/>
      <c r="P23" s="85">
        <f>IF(R7=0,0,SUM(Q23:T23))</f>
        <v>800000.27</v>
      </c>
      <c r="Q23" s="85">
        <f>IF(D$10&lt;&gt;0,D$10,C$12)</f>
        <v>0.27</v>
      </c>
      <c r="R23" s="85">
        <f>IF(D$7&lt;&gt;0,D$7,$C$7)*12</f>
        <v>600000</v>
      </c>
      <c r="S23" s="85">
        <f>IF(R7&gt;IF(D$8&lt;&gt;0,D$8,$C$8),(R7-IF(D$8&lt;&gt;0,D$8,$C$8))*IF(D$9&lt;&gt;0,D$9,$C$9)*1000000,0)</f>
        <v>200000</v>
      </c>
      <c r="T23" s="85">
        <f>IF(R7&gt;IF(D$12&lt;&gt;0,D$12,$C$11),R7*IF(D$11&lt;&gt;0,D$11,$C$10)*1000000,0)</f>
        <v>0</v>
      </c>
    </row>
    <row r="24" spans="1:20" x14ac:dyDescent="0.25">
      <c r="A24" s="135" t="s">
        <v>25</v>
      </c>
      <c r="B24" s="141" t="s">
        <v>231</v>
      </c>
      <c r="C24" s="142">
        <f>C23/(C23+C21)</f>
        <v>9.9999999999999895E-2</v>
      </c>
      <c r="D24" s="83">
        <f>D23/(D23+D21)</f>
        <v>0</v>
      </c>
      <c r="E24" s="83">
        <f>E23/(E23+E21)</f>
        <v>0.11999999999999995</v>
      </c>
      <c r="F24" s="143">
        <f>F23/(F23+F21)</f>
        <v>0.2</v>
      </c>
      <c r="G24" s="82"/>
      <c r="H24" s="91"/>
      <c r="P24" s="85">
        <f>IF(R8=0,0,SUM(Q24:T24))</f>
        <v>600000.27</v>
      </c>
      <c r="Q24" s="85">
        <f>IF(D$10&lt;&gt;0,D$10,C$12)</f>
        <v>0.27</v>
      </c>
      <c r="R24" s="85">
        <f>IF(D$7&lt;&gt;0,D$7,$C$7)*12</f>
        <v>600000</v>
      </c>
      <c r="S24" s="85">
        <f>IF(R8&gt;IF(D$8&lt;&gt;0,D$8,$C$8),(R8-IF(D$8&lt;&gt;0,D$8,$C$8))*IF(D$9&lt;&gt;0,D$9,$C$9)*1000000,0)</f>
        <v>0</v>
      </c>
      <c r="T24" s="85">
        <f>IF(R8&gt;IF(D$12&lt;&gt;0,D$12,$C$11),R8*IF(D$11&lt;&gt;0,D$11,$C$10)*1000000,0)</f>
        <v>0</v>
      </c>
    </row>
    <row r="25" spans="1:20" x14ac:dyDescent="0.25">
      <c r="A25" s="136" t="s">
        <v>26</v>
      </c>
      <c r="B25" s="170" t="s">
        <v>187</v>
      </c>
      <c r="C25" s="95">
        <f>C20/(10^9)*
IF(
IF(C6&lt;&gt;0,C6,$C6)=0,0,
IF(C$12&lt;&gt;0,C$12,$C$12)+ IF(C$7&lt;&gt;0,C$7,$C$7)*12+
IF(
IF(C$8&lt;&gt;0,C$8,$C$8)&lt;=IF(C$11&lt;&gt;0,C$11,$C$11),
IF(
IF(C6&lt;&gt;0,C6,$C6)&lt;=IF(C$8&lt;&gt;0,C$8,$C$8),
0,
IF(
AND(IF(C$8&lt;&gt;0,C$8,$C$8)&lt;IF(C6&lt;&gt;0,C6,$C6),IF(C6&lt;&gt;0,C6,$C6)&lt;=IF(C$11&lt;&gt;0,C$11,$C$11)),
(IF(C6&lt;&gt;0,C6,$C6)-IF(C$8&lt;&gt;0,C$8,$C$8))*1000000*IF(C$9&lt;&gt;0,C$9,$C$9),
(IF(C6&lt;&gt;0,C6,$C6)-IF(C$8&lt;&gt;0,C$8,$C$8))*1000000*IF(C$9&lt;&gt;0,C$9,$C$9)+IF(C6&lt;&gt;0,C6,$C6)*1000000*IF(C$10&lt;&gt;0,C$10,$C$10)
)
),
IF(
IF(C6&lt;&gt;0,C6,$C6)&lt;=IF(C$11&lt;&gt;0,C$11,$C$11),
0,
IF(
AND(IF(C$11&lt;&gt;0,C$11,$C$11)&lt;IF(C6&lt;&gt;0,C6,$C6),IF(C6&lt;&gt;0,C6,$C6)&lt;=IF(C$8&lt;&gt;0,C$8,$C$8)),
IF(C6&lt;&gt;0,C6,$C6)*IF(C$10&lt;&gt;0,C$10,$C$10)*1000000,
 (IF(C6&lt;&gt;0,C6,$C6)-IF(C$8&lt;&gt;0,C$8,$C$8))*1000000*IF(C$9&lt;&gt;0,C$9,$C$9)+IF(C6&lt;&gt;0,C6,$C6)*1000000*IF(C$10&lt;&gt;0,C$10,$C$10)
)
)
)
)</f>
        <v>13.025</v>
      </c>
      <c r="D25" s="95">
        <f t="shared" ref="D25:F25" si="3">D20/(10^9)*
IF(
IF(D6&lt;&gt;0,D6,$C6)=0,0,
IF(D$12&lt;&gt;0,D$12,$C$12)+ IF(D$7&lt;&gt;0,D$7,$C$7)*12+
IF(
IF(D$8&lt;&gt;0,D$8,$C$8)&lt;=IF(D$11&lt;&gt;0,D$11,$C$11),
IF(
IF(D6&lt;&gt;0,D6,$C6)&lt;=IF(D$8&lt;&gt;0,D$8,$C$8),
0,
IF(
AND(IF(D$8&lt;&gt;0,D$8,$C$8)&lt;IF(D6&lt;&gt;0,D6,$C6),IF(D6&lt;&gt;0,D6,$C6)&lt;=IF(D$11&lt;&gt;0,D$11,$C$11)),
(IF(D6&lt;&gt;0,D6,$C6)-IF(D$8&lt;&gt;0,D$8,$C$8))*1000000*IF(D$9&lt;&gt;0,D$9,$C$9),
(IF(D6&lt;&gt;0,D6,$C6)-IF(D$8&lt;&gt;0,D$8,$C$8))*1000000*IF(D$9&lt;&gt;0,D$9,$C$9)+IF(D6&lt;&gt;0,D6,$C6)*1000000*IF(D$10&lt;&gt;0,D$10,$C$10)
)
),
IF(
IF(D6&lt;&gt;0,D6,$C6)&lt;=IF(D$11&lt;&gt;0,D$11,$C$11),
0,
IF(
AND(IF(D$11&lt;&gt;0,D$11,$C$11)&lt;IF(D6&lt;&gt;0,D6,$C6),IF(D6&lt;&gt;0,D6,$C6)&lt;=IF(D$8&lt;&gt;0,D$8,$C$8)),
IF(D6&lt;&gt;0,D6,$C6)*IF(D$10&lt;&gt;0,D$10,$C$10)*1000000,
 (IF(D6&lt;&gt;0,D6,$C6)-IF(D$8&lt;&gt;0,D$8,$C$8))*1000000*IF(D$9&lt;&gt;0,D$9,$C$9)+IF(D6&lt;&gt;0,D6,$C6)*1000000*IF(D$10&lt;&gt;0,D$10,$C$10)
)
)
)
)</f>
        <v>13.025</v>
      </c>
      <c r="E25" s="95">
        <f t="shared" si="3"/>
        <v>13.025</v>
      </c>
      <c r="F25" s="204">
        <f t="shared" si="3"/>
        <v>13.025</v>
      </c>
      <c r="G25" s="35"/>
      <c r="H25" s="35"/>
      <c r="I25" s="35"/>
      <c r="P25" s="85">
        <f>IF(R9=0,0,SUM(Q25:T25))</f>
        <v>600000.27</v>
      </c>
      <c r="Q25" s="85">
        <f>IF(D$10&lt;&gt;0,D$10,C$12)</f>
        <v>0.27</v>
      </c>
      <c r="R25" s="85">
        <f>IF(D$7&lt;&gt;0,D$7,$C$7)*12</f>
        <v>600000</v>
      </c>
      <c r="S25" s="85">
        <f>IF(R9&gt;IF(D$8&lt;&gt;0,D$8,$C$8),(R9-IF(D$8&lt;&gt;0,D$8,$C$8))*IF(D$9&lt;&gt;0,D$9,$C$9)*1000000,0)</f>
        <v>0</v>
      </c>
      <c r="T25" s="85">
        <f>IF(R9&gt;IF(D$12&lt;&gt;0,D$12,$C$11),R9*IF(D$11&lt;&gt;0,D$11,$C$10)*1000000,0)</f>
        <v>0</v>
      </c>
    </row>
    <row r="26" spans="1:20" ht="17.25" x14ac:dyDescent="0.25">
      <c r="A26" s="136" t="s">
        <v>27</v>
      </c>
      <c r="B26" s="189" t="s">
        <v>120</v>
      </c>
      <c r="C26" s="96">
        <f>C25-C22</f>
        <v>9.7750000000000004</v>
      </c>
      <c r="D26" s="96">
        <f t="shared" ref="D26:F26" si="4">D25-D22</f>
        <v>0</v>
      </c>
      <c r="E26" s="96">
        <f t="shared" si="4"/>
        <v>7.82</v>
      </c>
      <c r="F26" s="205">
        <f t="shared" si="4"/>
        <v>7.82</v>
      </c>
      <c r="G26" s="35"/>
      <c r="H26" s="35"/>
      <c r="I26" s="35"/>
      <c r="P26" s="218" t="s">
        <v>76</v>
      </c>
      <c r="Q26" s="218"/>
      <c r="R26" s="218"/>
      <c r="S26" s="218"/>
      <c r="T26" s="218"/>
    </row>
    <row r="27" spans="1:20" x14ac:dyDescent="0.25">
      <c r="A27" s="136" t="s">
        <v>28</v>
      </c>
      <c r="B27" s="189" t="s">
        <v>232</v>
      </c>
      <c r="C27" s="140">
        <f>C26/C25</f>
        <v>0.75047984644913623</v>
      </c>
      <c r="D27" s="140">
        <f t="shared" ref="D27:F27" si="5">D26/D25</f>
        <v>0</v>
      </c>
      <c r="E27" s="140">
        <f t="shared" si="5"/>
        <v>0.60038387715930908</v>
      </c>
      <c r="F27" s="181">
        <f t="shared" si="5"/>
        <v>0.60038387715930908</v>
      </c>
      <c r="G27" s="35"/>
      <c r="H27" s="35"/>
      <c r="I27" s="35"/>
      <c r="J27" s="35"/>
      <c r="P27" s="85">
        <f>IF(S7=0,0,SUM(Q27:T27))</f>
        <v>800000.27</v>
      </c>
      <c r="Q27" s="85">
        <f>IF(E$10&lt;&gt;0,E$10,C$12)</f>
        <v>0.27</v>
      </c>
      <c r="R27" s="85">
        <f>IF(E$7&lt;&gt;0,E$7,$C$7)*12</f>
        <v>600000</v>
      </c>
      <c r="S27" s="85">
        <f>IF(S7&gt;IF(E$8&lt;&gt;0,E$8,$C$8),(S7-IF(E$8&lt;&gt;0,E$8,$C$8))*IF(E$9&lt;&gt;0,E$9,$C$9)*1000000,0)</f>
        <v>200000</v>
      </c>
      <c r="T27" s="85">
        <f>IF(S7&gt;IF(E$12&lt;&gt;0,E$12,$C$11),S7*IF(E$11&lt;&gt;0,E$11,$C$10)*1000000,0)</f>
        <v>0</v>
      </c>
    </row>
    <row r="28" spans="1:20" x14ac:dyDescent="0.25">
      <c r="A28" s="136"/>
      <c r="P28" s="85">
        <f>IF(S8=0,0,SUM(Q28:T28))</f>
        <v>600000.27</v>
      </c>
      <c r="Q28" s="85">
        <f>IF(E$10&lt;&gt;0,E$10,C$12)</f>
        <v>0.27</v>
      </c>
      <c r="R28" s="85">
        <f>IF(E$7&lt;&gt;0,E$7,$C$7)*12</f>
        <v>600000</v>
      </c>
      <c r="S28" s="85">
        <f>IF(S8&gt;IF(E$8&lt;&gt;0,E$8,$C$8),(S8-IF(E$8&lt;&gt;0,E$8,$C$8))*IF(E$9&lt;&gt;0,E$9,$C$9)*1000000,0)</f>
        <v>0</v>
      </c>
      <c r="T28" s="85">
        <f>IF(S8&gt;IF(E$12&lt;&gt;0,E$12,$C$11),S8*IF(E$11&lt;&gt;0,E$11,$C$10)*1000000,0)</f>
        <v>0</v>
      </c>
    </row>
    <row r="29" spans="1:20" ht="21" x14ac:dyDescent="0.25">
      <c r="A29" s="136"/>
      <c r="C29" s="217" t="s">
        <v>151</v>
      </c>
      <c r="D29" s="217"/>
      <c r="E29" s="217"/>
      <c r="F29" s="217"/>
      <c r="G29" s="217"/>
      <c r="H29" s="217"/>
      <c r="I29" s="217"/>
      <c r="J29" s="217"/>
      <c r="P29" s="85">
        <f>IF(S9=0,0,SUM(Q29:T29))</f>
        <v>600000.27</v>
      </c>
      <c r="Q29" s="85">
        <f>IF(E$10&lt;&gt;0,E$10,C$12)</f>
        <v>0.27</v>
      </c>
      <c r="R29" s="85">
        <f>IF(E$7&lt;&gt;0,E$7,$C$7)*12</f>
        <v>600000</v>
      </c>
      <c r="S29" s="85">
        <f>IF(S9&gt;IF(E$8&lt;&gt;0,E$8,$C$8),(S9-IF(E$8&lt;&gt;0,E$8,$C$8))*IF(E$9&lt;&gt;0,E$9,$C$9)*1000000,0)</f>
        <v>0</v>
      </c>
      <c r="T29" s="85">
        <f>IF(S9&gt;IF(E$12&lt;&gt;0,E$12,$C$11),S9*IF(E$11&lt;&gt;0,E$11,$C$10)*1000000,0)</f>
        <v>0</v>
      </c>
    </row>
    <row r="30" spans="1:20" ht="17.25" x14ac:dyDescent="0.25">
      <c r="A30" s="136"/>
      <c r="P30" s="218" t="s">
        <v>112</v>
      </c>
      <c r="Q30" s="218"/>
      <c r="R30" s="218"/>
      <c r="S30" s="218"/>
      <c r="T30" s="218"/>
    </row>
    <row r="31" spans="1:20" ht="17.25" x14ac:dyDescent="0.25">
      <c r="A31" s="132"/>
      <c r="B31" s="223" t="s">
        <v>160</v>
      </c>
      <c r="C31" s="56" t="s">
        <v>245</v>
      </c>
      <c r="D31" s="53" t="s">
        <v>246</v>
      </c>
      <c r="E31" s="53" t="s">
        <v>247</v>
      </c>
      <c r="F31" s="53" t="s">
        <v>248</v>
      </c>
      <c r="G31" s="68" t="s">
        <v>249</v>
      </c>
      <c r="H31" s="53" t="s">
        <v>250</v>
      </c>
      <c r="I31" s="53" t="s">
        <v>251</v>
      </c>
      <c r="J31" s="54" t="s">
        <v>252</v>
      </c>
      <c r="P31" s="85">
        <f>IF(T7=0,0,SUM(Q31:T31))</f>
        <v>800000.27</v>
      </c>
      <c r="Q31" s="85">
        <f>IF(F$10&lt;&gt;0,F$10,C$12)</f>
        <v>0.27</v>
      </c>
      <c r="R31" s="85">
        <f>IF(F$7&lt;&gt;0,F$7,$C$7)*12</f>
        <v>600000</v>
      </c>
      <c r="S31" s="85">
        <f>IF(T7&gt;IF(F$8&lt;&gt;0,F$8,$C$8),(T7-IF(F$8&lt;&gt;0,F$8,$C$8))*IF(F$9&lt;&gt;0,F$9,$C$9)*1000000,0)</f>
        <v>200000</v>
      </c>
      <c r="T31" s="85">
        <f>IF(T7&gt;IF(F$12&lt;&gt;0,F$12,$C$11),T7*IF(F$11&lt;&gt;0,F$11,$C$10)*1000000,0)</f>
        <v>0</v>
      </c>
    </row>
    <row r="32" spans="1:20" ht="17.25" x14ac:dyDescent="0.25">
      <c r="A32" s="135"/>
      <c r="B32" s="224"/>
      <c r="C32" s="225" t="s">
        <v>125</v>
      </c>
      <c r="D32" s="226"/>
      <c r="E32" s="226"/>
      <c r="F32" s="226"/>
      <c r="G32" s="227" t="s">
        <v>126</v>
      </c>
      <c r="H32" s="226"/>
      <c r="I32" s="226"/>
      <c r="J32" s="228"/>
      <c r="P32" s="85">
        <f>IF(T8=0,0,SUM(Q32:T32))</f>
        <v>600000.27</v>
      </c>
      <c r="Q32" s="85">
        <f>IF(F$10&lt;&gt;0,F$10,C$12)</f>
        <v>0.27</v>
      </c>
      <c r="R32" s="85">
        <f>IF(F$7&lt;&gt;0,F$7,$C$7)*12</f>
        <v>600000</v>
      </c>
      <c r="S32" s="85">
        <f>IF(T8&gt;IF(F$8&lt;&gt;0,F$8,$C$8),(T8-IF(F$8&lt;&gt;0,F$8,$C$8))*IF(F$9&lt;&gt;0,F$9,$C$9)*1000000,0)</f>
        <v>0</v>
      </c>
      <c r="T32" s="85">
        <f>IF(T8&gt;IF(F$12&lt;&gt;0,F$12,$C$11),T8*IF(F$11&lt;&gt;0,F$11,$C$10)*1000000,0)</f>
        <v>0</v>
      </c>
    </row>
    <row r="33" spans="1:20" x14ac:dyDescent="0.25">
      <c r="A33" s="136"/>
      <c r="B33" s="138"/>
      <c r="G33" s="97"/>
      <c r="H33" s="35"/>
      <c r="I33" s="35"/>
      <c r="J33" s="138"/>
      <c r="P33" s="85">
        <f>IF(T9=0,0,SUM(Q33:T33))</f>
        <v>600000.27</v>
      </c>
      <c r="Q33" s="85">
        <f>IF(F$10&lt;&gt;0,F$10,C$12)</f>
        <v>0.27</v>
      </c>
      <c r="R33" s="85">
        <f>IF(F$7&lt;&gt;0,F$7,$C$7)*12</f>
        <v>600000</v>
      </c>
      <c r="S33" s="85">
        <f>IF(T9&gt;IF(F$8&lt;&gt;0,F$8,$C$8),(T9-IF(F$8&lt;&gt;0,F$8,$C$8))*IF(F$9&lt;&gt;0,F$9,$C$9)*1000000,0)</f>
        <v>0</v>
      </c>
      <c r="T33" s="85">
        <f>IF(T9&gt;IF(F$12&lt;&gt;0,F$12,$C$11),T9*IF(F$11&lt;&gt;0,F$11,$C$10)*1000000,0)</f>
        <v>0</v>
      </c>
    </row>
    <row r="34" spans="1:20" x14ac:dyDescent="0.25">
      <c r="A34" s="135" t="s">
        <v>29</v>
      </c>
      <c r="B34" s="89" t="s">
        <v>103</v>
      </c>
      <c r="C34" s="78">
        <v>6.5</v>
      </c>
      <c r="D34" s="78">
        <v>6.5</v>
      </c>
      <c r="E34" s="78">
        <v>6.5</v>
      </c>
      <c r="F34" s="78">
        <v>6.5</v>
      </c>
      <c r="G34" s="98">
        <v>6.5</v>
      </c>
      <c r="H34" s="78">
        <v>6.5</v>
      </c>
      <c r="I34" s="78">
        <v>6.5</v>
      </c>
      <c r="J34" s="201">
        <v>6.5</v>
      </c>
    </row>
    <row r="35" spans="1:20" x14ac:dyDescent="0.25">
      <c r="A35" s="136" t="s">
        <v>30</v>
      </c>
      <c r="B35" s="138" t="s">
        <v>106</v>
      </c>
      <c r="C35" s="80">
        <v>50000</v>
      </c>
      <c r="D35" s="80">
        <v>50000</v>
      </c>
      <c r="E35" s="80">
        <v>50000</v>
      </c>
      <c r="F35" s="80">
        <v>50000</v>
      </c>
      <c r="G35" s="99">
        <v>50000</v>
      </c>
      <c r="H35" s="80">
        <v>50000</v>
      </c>
      <c r="I35" s="80">
        <v>50000</v>
      </c>
      <c r="J35" s="202">
        <v>50000</v>
      </c>
    </row>
    <row r="36" spans="1:20" x14ac:dyDescent="0.25">
      <c r="A36" s="136" t="s">
        <v>31</v>
      </c>
      <c r="B36" s="89" t="s">
        <v>104</v>
      </c>
      <c r="C36" s="78">
        <v>6</v>
      </c>
      <c r="D36" s="78">
        <v>6</v>
      </c>
      <c r="E36" s="78">
        <v>6</v>
      </c>
      <c r="F36" s="78">
        <v>6</v>
      </c>
      <c r="G36" s="98">
        <v>6</v>
      </c>
      <c r="H36" s="78">
        <v>6</v>
      </c>
      <c r="I36" s="78">
        <v>6</v>
      </c>
      <c r="J36" s="201">
        <v>6</v>
      </c>
    </row>
    <row r="37" spans="1:20" x14ac:dyDescent="0.25">
      <c r="A37" s="136" t="s">
        <v>38</v>
      </c>
      <c r="B37" s="91" t="s">
        <v>263</v>
      </c>
      <c r="C37" s="83">
        <v>0.4</v>
      </c>
      <c r="D37" s="83">
        <v>0.4</v>
      </c>
      <c r="E37" s="83">
        <v>0.4</v>
      </c>
      <c r="F37" s="83">
        <v>0.4</v>
      </c>
      <c r="G37" s="100">
        <v>0.4</v>
      </c>
      <c r="H37" s="83">
        <v>0.4</v>
      </c>
      <c r="I37" s="83">
        <v>0.4</v>
      </c>
      <c r="J37" s="143">
        <v>0.4</v>
      </c>
    </row>
    <row r="38" spans="1:20" x14ac:dyDescent="0.25">
      <c r="A38" s="132" t="s">
        <v>39</v>
      </c>
      <c r="B38" s="89" t="s">
        <v>107</v>
      </c>
      <c r="C38" s="101">
        <v>50000</v>
      </c>
      <c r="D38" s="101">
        <v>50000</v>
      </c>
      <c r="E38" s="101">
        <v>50000</v>
      </c>
      <c r="F38" s="101">
        <v>50000</v>
      </c>
      <c r="G38" s="102">
        <v>50000</v>
      </c>
      <c r="H38" s="101">
        <v>50000</v>
      </c>
      <c r="I38" s="101">
        <v>50000</v>
      </c>
      <c r="J38" s="209">
        <v>50000</v>
      </c>
    </row>
    <row r="39" spans="1:20" x14ac:dyDescent="0.25">
      <c r="A39" s="133" t="s">
        <v>40</v>
      </c>
      <c r="B39" s="89" t="s">
        <v>262</v>
      </c>
      <c r="C39" s="84">
        <v>0.27</v>
      </c>
      <c r="D39" s="84">
        <v>0.27</v>
      </c>
      <c r="E39" s="84">
        <v>0.27</v>
      </c>
      <c r="F39" s="84">
        <v>0.27</v>
      </c>
      <c r="G39" s="103">
        <v>0.15</v>
      </c>
      <c r="H39" s="84">
        <v>0.15</v>
      </c>
      <c r="I39" s="84">
        <v>0.15</v>
      </c>
      <c r="J39" s="203">
        <v>0.15</v>
      </c>
    </row>
    <row r="40" spans="1:20" x14ac:dyDescent="0.25">
      <c r="A40" s="135" t="s">
        <v>41</v>
      </c>
      <c r="B40" s="89" t="s">
        <v>105</v>
      </c>
      <c r="C40" s="78">
        <v>6</v>
      </c>
      <c r="D40" s="78">
        <v>6</v>
      </c>
      <c r="E40" s="78">
        <v>6</v>
      </c>
      <c r="F40" s="78">
        <v>6</v>
      </c>
      <c r="G40" s="98">
        <v>10</v>
      </c>
      <c r="H40" s="78">
        <v>10</v>
      </c>
      <c r="I40" s="78">
        <v>10</v>
      </c>
      <c r="J40" s="201">
        <v>10</v>
      </c>
    </row>
    <row r="41" spans="1:20" x14ac:dyDescent="0.25">
      <c r="A41" s="136" t="s">
        <v>127</v>
      </c>
      <c r="B41" s="207" t="s">
        <v>108</v>
      </c>
      <c r="C41" s="104">
        <v>4000</v>
      </c>
      <c r="D41" s="104">
        <v>4000</v>
      </c>
      <c r="E41" s="104">
        <v>4000</v>
      </c>
      <c r="F41" s="104">
        <v>4000</v>
      </c>
      <c r="G41" s="105">
        <v>4000</v>
      </c>
      <c r="H41" s="104">
        <v>4000</v>
      </c>
      <c r="I41" s="104">
        <v>4000</v>
      </c>
      <c r="J41" s="207">
        <v>4000</v>
      </c>
    </row>
    <row r="42" spans="1:20" x14ac:dyDescent="0.25">
      <c r="A42" s="132" t="s">
        <v>128</v>
      </c>
      <c r="B42" s="89" t="s">
        <v>110</v>
      </c>
      <c r="C42" s="101">
        <v>150000</v>
      </c>
      <c r="D42" s="101">
        <v>150000</v>
      </c>
      <c r="E42" s="101">
        <v>150000</v>
      </c>
      <c r="F42" s="101">
        <v>150000</v>
      </c>
      <c r="G42" s="102">
        <v>150000</v>
      </c>
      <c r="H42" s="101">
        <v>150000</v>
      </c>
      <c r="I42" s="101">
        <v>150000</v>
      </c>
      <c r="J42" s="209">
        <v>150000</v>
      </c>
    </row>
    <row r="43" spans="1:20" x14ac:dyDescent="0.25">
      <c r="A43" s="135" t="s">
        <v>129</v>
      </c>
      <c r="B43" s="91" t="s">
        <v>109</v>
      </c>
      <c r="C43" s="106">
        <v>50000</v>
      </c>
      <c r="D43" s="106">
        <v>50000</v>
      </c>
      <c r="E43" s="106">
        <v>50000</v>
      </c>
      <c r="F43" s="106">
        <v>50000</v>
      </c>
      <c r="G43" s="107">
        <v>50000</v>
      </c>
      <c r="H43" s="106">
        <v>50000</v>
      </c>
      <c r="I43" s="106">
        <v>50000</v>
      </c>
      <c r="J43" s="210">
        <v>50000</v>
      </c>
    </row>
    <row r="44" spans="1:20" x14ac:dyDescent="0.25">
      <c r="A44" s="136" t="s">
        <v>130</v>
      </c>
      <c r="B44" s="89" t="s">
        <v>111</v>
      </c>
      <c r="C44" s="108" t="s">
        <v>121</v>
      </c>
      <c r="D44" s="108" t="s">
        <v>121</v>
      </c>
      <c r="E44" s="108" t="s">
        <v>121</v>
      </c>
      <c r="F44" s="108" t="s">
        <v>121</v>
      </c>
      <c r="G44" s="109" t="s">
        <v>121</v>
      </c>
      <c r="H44" s="108" t="s">
        <v>121</v>
      </c>
      <c r="I44" s="108" t="s">
        <v>121</v>
      </c>
      <c r="J44" s="211" t="s">
        <v>121</v>
      </c>
    </row>
    <row r="45" spans="1:20" x14ac:dyDescent="0.25">
      <c r="A45" s="136"/>
    </row>
    <row r="46" spans="1:20" ht="17.25" x14ac:dyDescent="0.25">
      <c r="A46" s="132"/>
      <c r="B46" s="138"/>
      <c r="C46" s="56" t="s">
        <v>245</v>
      </c>
      <c r="D46" s="53" t="s">
        <v>246</v>
      </c>
      <c r="E46" s="53" t="s">
        <v>247</v>
      </c>
      <c r="F46" s="53" t="s">
        <v>248</v>
      </c>
      <c r="G46" s="56" t="s">
        <v>249</v>
      </c>
      <c r="H46" s="53" t="s">
        <v>250</v>
      </c>
      <c r="I46" s="53" t="s">
        <v>251</v>
      </c>
      <c r="J46" s="54" t="s">
        <v>252</v>
      </c>
    </row>
    <row r="47" spans="1:20" ht="17.25" x14ac:dyDescent="0.25">
      <c r="A47" s="135"/>
      <c r="B47" s="91"/>
      <c r="C47" s="225" t="s">
        <v>158</v>
      </c>
      <c r="D47" s="226"/>
      <c r="E47" s="226"/>
      <c r="F47" s="226"/>
      <c r="G47" s="225" t="s">
        <v>159</v>
      </c>
      <c r="H47" s="226"/>
      <c r="I47" s="226"/>
      <c r="J47" s="228"/>
    </row>
    <row r="48" spans="1:20" ht="51.75" x14ac:dyDescent="0.25">
      <c r="A48" s="23"/>
      <c r="B48" s="131" t="s">
        <v>161</v>
      </c>
      <c r="C48" s="137" t="s">
        <v>154</v>
      </c>
      <c r="D48" s="73" t="s">
        <v>156</v>
      </c>
      <c r="E48" s="73" t="s">
        <v>155</v>
      </c>
      <c r="F48" s="72" t="s">
        <v>157</v>
      </c>
      <c r="G48" s="70" t="s">
        <v>154</v>
      </c>
      <c r="H48" s="73" t="s">
        <v>156</v>
      </c>
      <c r="I48" s="73" t="s">
        <v>155</v>
      </c>
      <c r="J48" s="72" t="s">
        <v>157</v>
      </c>
      <c r="K48" s="90"/>
      <c r="L48" s="82"/>
      <c r="M48" s="82"/>
    </row>
    <row r="49" spans="1:13" ht="56.25" customHeight="1" x14ac:dyDescent="0.25">
      <c r="A49" s="135"/>
      <c r="B49" s="27" t="s">
        <v>0</v>
      </c>
      <c r="C49" s="58" t="s">
        <v>2</v>
      </c>
      <c r="D49" s="27" t="s">
        <v>2</v>
      </c>
      <c r="E49" s="27" t="s">
        <v>2</v>
      </c>
      <c r="F49" s="59" t="s">
        <v>2</v>
      </c>
      <c r="G49" s="27" t="s">
        <v>2</v>
      </c>
      <c r="H49" s="24" t="s">
        <v>2</v>
      </c>
      <c r="I49" s="27" t="s">
        <v>2</v>
      </c>
      <c r="J49" s="59" t="s">
        <v>2</v>
      </c>
      <c r="K49" s="57" t="s">
        <v>255</v>
      </c>
      <c r="L49" s="24" t="s">
        <v>256</v>
      </c>
      <c r="M49" s="59" t="s">
        <v>10</v>
      </c>
    </row>
    <row r="50" spans="1:13" x14ac:dyDescent="0.25">
      <c r="A50" s="136" t="s">
        <v>131</v>
      </c>
      <c r="B50" s="76" t="s">
        <v>234</v>
      </c>
      <c r="C50" s="88">
        <v>0</v>
      </c>
      <c r="D50" s="35">
        <v>0</v>
      </c>
      <c r="E50" s="35">
        <v>5000</v>
      </c>
      <c r="F50" s="89">
        <v>0</v>
      </c>
      <c r="G50" s="88">
        <v>0</v>
      </c>
      <c r="H50" s="35">
        <v>0</v>
      </c>
      <c r="I50" s="35">
        <v>5000</v>
      </c>
      <c r="J50" s="89">
        <v>0</v>
      </c>
      <c r="K50" s="88">
        <v>0.1</v>
      </c>
      <c r="L50" s="35">
        <f t="shared" ref="L50:L55" si="6">1-K50</f>
        <v>0.9</v>
      </c>
      <c r="M50" s="89">
        <v>1</v>
      </c>
    </row>
    <row r="51" spans="1:13" x14ac:dyDescent="0.25">
      <c r="A51" s="136" t="s">
        <v>132</v>
      </c>
      <c r="B51" s="87" t="s">
        <v>235</v>
      </c>
      <c r="C51" s="88">
        <v>1000</v>
      </c>
      <c r="D51" s="35">
        <v>1000</v>
      </c>
      <c r="E51" s="35">
        <v>0</v>
      </c>
      <c r="F51" s="89">
        <v>1000</v>
      </c>
      <c r="G51" s="88">
        <v>1000</v>
      </c>
      <c r="H51" s="35">
        <v>1000</v>
      </c>
      <c r="I51" s="35">
        <v>0</v>
      </c>
      <c r="J51" s="89">
        <v>1000</v>
      </c>
      <c r="K51" s="88">
        <v>0.1</v>
      </c>
      <c r="L51" s="35">
        <f t="shared" si="6"/>
        <v>0.9</v>
      </c>
      <c r="M51" s="89">
        <v>0.7</v>
      </c>
    </row>
    <row r="52" spans="1:13" x14ac:dyDescent="0.25">
      <c r="A52" s="136" t="s">
        <v>134</v>
      </c>
      <c r="B52" s="76" t="s">
        <v>236</v>
      </c>
      <c r="C52" s="88">
        <v>500</v>
      </c>
      <c r="D52" s="35">
        <v>1000</v>
      </c>
      <c r="E52" s="35">
        <v>0</v>
      </c>
      <c r="F52" s="89">
        <v>1500</v>
      </c>
      <c r="G52" s="88">
        <v>500</v>
      </c>
      <c r="H52" s="35">
        <v>1000</v>
      </c>
      <c r="I52" s="35">
        <v>0</v>
      </c>
      <c r="J52" s="89">
        <v>1500</v>
      </c>
      <c r="K52" s="88">
        <v>0</v>
      </c>
      <c r="L52" s="35">
        <f t="shared" si="6"/>
        <v>1</v>
      </c>
      <c r="M52" s="89">
        <v>0</v>
      </c>
    </row>
    <row r="53" spans="1:13" x14ac:dyDescent="0.25">
      <c r="A53" s="136" t="s">
        <v>133</v>
      </c>
      <c r="B53" s="76" t="s">
        <v>237</v>
      </c>
      <c r="C53" s="88">
        <v>0</v>
      </c>
      <c r="D53" s="35">
        <v>1000</v>
      </c>
      <c r="E53" s="35">
        <v>0</v>
      </c>
      <c r="F53" s="89">
        <v>1500</v>
      </c>
      <c r="G53" s="88">
        <v>0</v>
      </c>
      <c r="H53" s="35">
        <v>1000</v>
      </c>
      <c r="I53" s="35">
        <v>0</v>
      </c>
      <c r="J53" s="89">
        <v>1500</v>
      </c>
      <c r="K53" s="88">
        <v>0.3</v>
      </c>
      <c r="L53" s="35">
        <f t="shared" si="6"/>
        <v>0.7</v>
      </c>
      <c r="M53" s="89">
        <v>1</v>
      </c>
    </row>
    <row r="54" spans="1:13" x14ac:dyDescent="0.25">
      <c r="A54" s="136" t="s">
        <v>135</v>
      </c>
      <c r="B54" s="87" t="s">
        <v>238</v>
      </c>
      <c r="C54" s="88">
        <v>0</v>
      </c>
      <c r="D54" s="35">
        <v>1000</v>
      </c>
      <c r="E54" s="35">
        <v>0</v>
      </c>
      <c r="F54" s="89">
        <v>1000</v>
      </c>
      <c r="G54" s="35">
        <v>0</v>
      </c>
      <c r="H54" s="35">
        <v>1000</v>
      </c>
      <c r="I54" s="35">
        <v>0</v>
      </c>
      <c r="J54" s="89">
        <v>1000</v>
      </c>
      <c r="K54" s="88">
        <v>1</v>
      </c>
      <c r="L54" s="35">
        <f t="shared" si="6"/>
        <v>0</v>
      </c>
      <c r="M54" s="89">
        <v>1</v>
      </c>
    </row>
    <row r="55" spans="1:13" x14ac:dyDescent="0.25">
      <c r="A55" s="136" t="s">
        <v>136</v>
      </c>
      <c r="B55" s="87" t="s">
        <v>239</v>
      </c>
      <c r="C55" s="88">
        <v>3500</v>
      </c>
      <c r="D55" s="35">
        <v>1000</v>
      </c>
      <c r="E55" s="35">
        <v>0</v>
      </c>
      <c r="F55" s="89">
        <v>0</v>
      </c>
      <c r="G55" s="35">
        <v>3500</v>
      </c>
      <c r="H55" s="35">
        <v>1000</v>
      </c>
      <c r="I55" s="35">
        <v>0</v>
      </c>
      <c r="J55" s="89">
        <v>0</v>
      </c>
      <c r="K55" s="88">
        <v>0</v>
      </c>
      <c r="L55" s="35">
        <f t="shared" si="6"/>
        <v>1</v>
      </c>
      <c r="M55" s="89">
        <v>1</v>
      </c>
    </row>
    <row r="56" spans="1:13" ht="17.25" x14ac:dyDescent="0.25">
      <c r="A56" s="136" t="s">
        <v>137</v>
      </c>
      <c r="B56" s="110" t="s">
        <v>265</v>
      </c>
      <c r="C56" s="111">
        <f>SUM(C50:C55)</f>
        <v>5000</v>
      </c>
      <c r="D56" s="112">
        <f>SUM(D50:D55)</f>
        <v>5000</v>
      </c>
      <c r="E56" s="112">
        <f>SUM(E50:E55)</f>
        <v>5000</v>
      </c>
      <c r="F56" s="113">
        <f>SUM(F50:F55)</f>
        <v>5000</v>
      </c>
      <c r="G56" s="112">
        <f t="shared" ref="G56:J56" si="7">SUM(G50:G55)</f>
        <v>5000</v>
      </c>
      <c r="H56" s="112">
        <f t="shared" si="7"/>
        <v>5000</v>
      </c>
      <c r="I56" s="112">
        <f t="shared" si="7"/>
        <v>5000</v>
      </c>
      <c r="J56" s="113">
        <f t="shared" si="7"/>
        <v>5000</v>
      </c>
      <c r="M56" s="89"/>
    </row>
    <row r="57" spans="1:13" ht="17.25" x14ac:dyDescent="0.25">
      <c r="A57" s="135" t="s">
        <v>138</v>
      </c>
      <c r="B57" s="114" t="s">
        <v>266</v>
      </c>
      <c r="C57" s="111">
        <f>C50+C51+C53+C55</f>
        <v>4500</v>
      </c>
      <c r="D57" s="112">
        <f>D50+D51+D53+D55</f>
        <v>3000</v>
      </c>
      <c r="E57" s="112">
        <f>E50+E51+E53+E55</f>
        <v>5000</v>
      </c>
      <c r="F57" s="113">
        <f>F50+F51+F53+F55</f>
        <v>2500</v>
      </c>
      <c r="G57" s="112">
        <f t="shared" ref="G57:J57" si="8">G50+G51+G53+G55</f>
        <v>4500</v>
      </c>
      <c r="H57" s="112">
        <f t="shared" si="8"/>
        <v>3000</v>
      </c>
      <c r="I57" s="112">
        <f t="shared" si="8"/>
        <v>5000</v>
      </c>
      <c r="J57" s="113">
        <f t="shared" si="8"/>
        <v>2500</v>
      </c>
      <c r="K57" s="90"/>
      <c r="L57" s="82"/>
      <c r="M57" s="91"/>
    </row>
    <row r="58" spans="1:13" ht="14.25" customHeight="1" x14ac:dyDescent="0.25">
      <c r="A58" s="136" t="s">
        <v>139</v>
      </c>
      <c r="B58" s="25" t="s">
        <v>3</v>
      </c>
      <c r="C58" s="152">
        <f t="shared" ref="C58:J58" si="9">SUMPRODUCT(C50:C55,C81:C86)/1000</f>
        <v>26.844999999999999</v>
      </c>
      <c r="D58" s="153">
        <f t="shared" si="9"/>
        <v>15.145</v>
      </c>
      <c r="E58" s="153">
        <f t="shared" si="9"/>
        <v>29.250000000000004</v>
      </c>
      <c r="F58" s="175">
        <f t="shared" si="9"/>
        <v>10.92</v>
      </c>
      <c r="G58" s="153">
        <f t="shared" si="9"/>
        <v>26.844999999999999</v>
      </c>
      <c r="H58" s="153">
        <f t="shared" si="9"/>
        <v>15.145</v>
      </c>
      <c r="I58" s="153">
        <f t="shared" si="9"/>
        <v>29.250000000000004</v>
      </c>
      <c r="J58" s="175">
        <f t="shared" si="9"/>
        <v>10.92</v>
      </c>
    </row>
    <row r="59" spans="1:13" ht="17.25" x14ac:dyDescent="0.25">
      <c r="A59" s="136" t="s">
        <v>140</v>
      </c>
      <c r="B59" s="28" t="s">
        <v>4</v>
      </c>
      <c r="C59" s="116">
        <f t="shared" ref="C59:J59" si="10">SUMPRODUCT(C50:C55,C89:C94)/1000000000</f>
        <v>9.7675000000000001</v>
      </c>
      <c r="D59" s="149">
        <f t="shared" si="10"/>
        <v>3.9049999999999998</v>
      </c>
      <c r="E59" s="149">
        <f t="shared" si="10"/>
        <v>3.25</v>
      </c>
      <c r="F59" s="176">
        <f t="shared" si="10"/>
        <v>1.625</v>
      </c>
      <c r="G59" s="149">
        <f t="shared" si="10"/>
        <v>3.625</v>
      </c>
      <c r="H59" s="149">
        <f t="shared" si="10"/>
        <v>2.15</v>
      </c>
      <c r="I59" s="149">
        <f t="shared" si="10"/>
        <v>3.25</v>
      </c>
      <c r="J59" s="176">
        <f t="shared" si="10"/>
        <v>1.625</v>
      </c>
    </row>
    <row r="60" spans="1:13" ht="34.5" x14ac:dyDescent="0.25">
      <c r="A60" s="135" t="s">
        <v>141</v>
      </c>
      <c r="B60" s="26" t="s">
        <v>264</v>
      </c>
      <c r="C60" s="93">
        <f>C59-HLOOKUP(CONCATENATE(C$44,".forgatókönyv"),$C$4:$F$22,19)</f>
        <v>6.5175000000000001</v>
      </c>
      <c r="D60" s="117">
        <f t="shared" ref="D60:J60" si="11">D59-HLOOKUP(CONCATENATE(D$44,".forgatókönyv"),$C$4:$F$22,19)</f>
        <v>0.6549999999999998</v>
      </c>
      <c r="E60" s="117">
        <f t="shared" si="11"/>
        <v>0</v>
      </c>
      <c r="F60" s="177">
        <f t="shared" si="11"/>
        <v>-1.625</v>
      </c>
      <c r="G60" s="117">
        <f t="shared" si="11"/>
        <v>0.375</v>
      </c>
      <c r="H60" s="117">
        <f t="shared" si="11"/>
        <v>-1.1000000000000001</v>
      </c>
      <c r="I60" s="117">
        <f t="shared" si="11"/>
        <v>0</v>
      </c>
      <c r="J60" s="177">
        <f t="shared" si="11"/>
        <v>-1.625</v>
      </c>
    </row>
    <row r="61" spans="1:13" ht="33" x14ac:dyDescent="0.25">
      <c r="A61" s="136" t="s">
        <v>142</v>
      </c>
      <c r="B61" s="29" t="s">
        <v>8</v>
      </c>
      <c r="C61" s="118">
        <f>C$43*(C$50+C$51+C$53+C$54+C$55+C$41)/1000000000</f>
        <v>0.42499999999999999</v>
      </c>
      <c r="D61" s="150">
        <f t="shared" ref="D61:J61" si="12">D$43*(D$50+D$51+D$53+D$54+D$55+D$41)/1000000000</f>
        <v>0.4</v>
      </c>
      <c r="E61" s="150">
        <f t="shared" si="12"/>
        <v>0.45</v>
      </c>
      <c r="F61" s="178">
        <f t="shared" si="12"/>
        <v>0.375</v>
      </c>
      <c r="G61" s="150">
        <f t="shared" si="12"/>
        <v>0.42499999999999999</v>
      </c>
      <c r="H61" s="150">
        <f t="shared" si="12"/>
        <v>0.4</v>
      </c>
      <c r="I61" s="150">
        <f t="shared" si="12"/>
        <v>0.45</v>
      </c>
      <c r="J61" s="178">
        <f t="shared" si="12"/>
        <v>0.375</v>
      </c>
    </row>
    <row r="62" spans="1:13" ht="33" x14ac:dyDescent="0.25">
      <c r="A62" s="135" t="s">
        <v>143</v>
      </c>
      <c r="B62" s="30" t="s">
        <v>9</v>
      </c>
      <c r="C62" s="119">
        <f>(C$42-C$43)*(C$50+C$51+C$53+C$54+C$55+C$41)/1000000000</f>
        <v>0.85</v>
      </c>
      <c r="D62" s="150">
        <f t="shared" ref="D62:J62" si="13">(D$42-D$43)*(D$50+D$51+D$53+D$54+D$55+D$41)/1000000000</f>
        <v>0.8</v>
      </c>
      <c r="E62" s="150">
        <f t="shared" si="13"/>
        <v>0.9</v>
      </c>
      <c r="F62" s="178">
        <f t="shared" si="13"/>
        <v>0.75</v>
      </c>
      <c r="G62" s="150">
        <f t="shared" si="13"/>
        <v>0.85</v>
      </c>
      <c r="H62" s="150">
        <f t="shared" si="13"/>
        <v>0.8</v>
      </c>
      <c r="I62" s="150">
        <f t="shared" si="13"/>
        <v>0.9</v>
      </c>
      <c r="J62" s="208">
        <f t="shared" si="13"/>
        <v>0.75</v>
      </c>
    </row>
    <row r="63" spans="1:13" ht="17.25" x14ac:dyDescent="0.25">
      <c r="A63" s="136" t="s">
        <v>144</v>
      </c>
      <c r="B63" s="120" t="s">
        <v>6</v>
      </c>
      <c r="C63" s="60">
        <f>C60-C61</f>
        <v>6.0925000000000002</v>
      </c>
      <c r="D63" s="154">
        <f>D60-D61</f>
        <v>0.25499999999999978</v>
      </c>
      <c r="E63" s="154">
        <f>E60-E61</f>
        <v>-0.45</v>
      </c>
      <c r="F63" s="179">
        <f>F60-F61</f>
        <v>-2</v>
      </c>
      <c r="G63" s="154">
        <f t="shared" ref="G63:J63" si="14">G60-G61</f>
        <v>-4.9999999999999989E-2</v>
      </c>
      <c r="H63" s="154">
        <f t="shared" si="14"/>
        <v>-1.5</v>
      </c>
      <c r="I63" s="154">
        <f t="shared" si="14"/>
        <v>-0.45</v>
      </c>
      <c r="J63" s="62">
        <f t="shared" si="14"/>
        <v>-2</v>
      </c>
    </row>
    <row r="64" spans="1:13" ht="17.25" x14ac:dyDescent="0.25">
      <c r="A64" s="135" t="s">
        <v>145</v>
      </c>
      <c r="B64" s="31" t="s">
        <v>7</v>
      </c>
      <c r="C64" s="63">
        <f>C60-C61-C62</f>
        <v>5.2425000000000006</v>
      </c>
      <c r="D64" s="32">
        <f>D60-D61-D62</f>
        <v>-0.54500000000000026</v>
      </c>
      <c r="E64" s="32">
        <f>E60-E61-E62</f>
        <v>-1.35</v>
      </c>
      <c r="F64" s="64">
        <f>F60-F61-F62</f>
        <v>-2.75</v>
      </c>
      <c r="G64" s="32">
        <f t="shared" ref="G64:J64" si="15">G60-G61-G62</f>
        <v>-0.89999999999999991</v>
      </c>
      <c r="H64" s="32">
        <f t="shared" si="15"/>
        <v>-2.2999999999999998</v>
      </c>
      <c r="I64" s="32">
        <f t="shared" si="15"/>
        <v>-1.35</v>
      </c>
      <c r="J64" s="64">
        <f t="shared" si="15"/>
        <v>-2.75</v>
      </c>
    </row>
    <row r="65" spans="1:10" x14ac:dyDescent="0.25">
      <c r="A65" s="199" t="s">
        <v>146</v>
      </c>
      <c r="B65" s="76" t="s">
        <v>42</v>
      </c>
      <c r="C65" s="92">
        <f t="shared" ref="C65:J65" si="16">IF(
C$34&lt;&gt;0,
C$34,
IF(
HLOOKUP(
CONCATENATE(IF(C$44&lt;&gt;0,C$44,$C$44),". FORGATÓKÖNYV"),
$C$4:$F$12,
4
)&lt;&gt;0,
HLOOKUP(
CONCATENATE(IF(C$44&lt;&gt;0,C$44,$C$44),". FORGATÓKÖNYV"),
$C$4:$F$12,
4
),
$C$6)
*(C50+C51+C53+C54+C55)/1000-C58)</f>
        <v>6.5</v>
      </c>
      <c r="D65" s="148">
        <f t="shared" si="16"/>
        <v>6.5</v>
      </c>
      <c r="E65" s="148">
        <f t="shared" si="16"/>
        <v>6.5</v>
      </c>
      <c r="F65" s="180">
        <f t="shared" si="16"/>
        <v>6.5</v>
      </c>
      <c r="G65" s="148">
        <f t="shared" si="16"/>
        <v>6.5</v>
      </c>
      <c r="H65" s="148">
        <f t="shared" si="16"/>
        <v>6.5</v>
      </c>
      <c r="I65" s="148">
        <f t="shared" si="16"/>
        <v>6.5</v>
      </c>
      <c r="J65" s="180">
        <f t="shared" si="16"/>
        <v>6.5</v>
      </c>
    </row>
    <row r="66" spans="1:10" x14ac:dyDescent="0.25">
      <c r="A66" s="200" t="s">
        <v>147</v>
      </c>
      <c r="B66" s="82" t="s">
        <v>231</v>
      </c>
      <c r="C66" s="142">
        <f>C65/(C65+C58)</f>
        <v>0.19493177387914232</v>
      </c>
      <c r="D66" s="83">
        <f>D65/(D65+D58)</f>
        <v>0.3003003003003003</v>
      </c>
      <c r="E66" s="83">
        <f>E65/(E65+E58)</f>
        <v>0.18181818181818182</v>
      </c>
      <c r="F66" s="143">
        <f>F65/(F65+F58)</f>
        <v>0.37313432835820892</v>
      </c>
      <c r="G66" s="83">
        <f t="shared" ref="G66:J66" si="17">G65/(G65+G58)</f>
        <v>0.19493177387914232</v>
      </c>
      <c r="H66" s="83">
        <f t="shared" si="17"/>
        <v>0.3003003003003003</v>
      </c>
      <c r="I66" s="83">
        <f t="shared" si="17"/>
        <v>0.18181818181818182</v>
      </c>
      <c r="J66" s="143">
        <f t="shared" si="17"/>
        <v>0.37313432835820892</v>
      </c>
    </row>
    <row r="67" spans="1:10" x14ac:dyDescent="0.25">
      <c r="A67" s="136" t="s">
        <v>148</v>
      </c>
      <c r="B67" s="170" t="s">
        <v>187</v>
      </c>
      <c r="C67" s="123">
        <f>C56/(10^9)*
IF(
IF(C34&lt;&gt;0,C34,$C34)=0,0,
IF(C$38&lt;&gt;0,C$38,$C$38)+ IF(C$35&lt;&gt;0,C$35,$C$35)*12+
IF(
IF(C$36&lt;&gt;0,C$36,$C$36)&lt;=IF(C$40&lt;&gt;0,C$40,$C$40),
IF(
IF(C34&lt;&gt;0,C34,$C34)&lt;=IF(C$36&lt;&gt;0,C$36,$C$36),
0,
IF(
AND(IF(C$36&lt;&gt;0,C$36,$C$36)&lt;IF(C34&lt;&gt;0,C34,$C34),IF(C34&lt;&gt;0,C34,$C34)&lt;=IF(C$40&lt;&gt;0,C$40,$C$40)),
(IF(C34&lt;&gt;0,C34,$C34)-IF(C$36&lt;&gt;0,C$36,$C$36))*1000000*IF(C$37&lt;&gt;0,C$37,$C$37),
(IF(C34&lt;&gt;0,C34,$C34)-IF(C$36&lt;&gt;0,C$36,$C$36))*1000000*IF(C$37&lt;&gt;0,C$37,$C$37)+IF(C34&lt;&gt;0,C34,$C34)*1000000*IF(C$39&lt;&gt;0,C$39,$C$39)
)
),
IF(
IF(C34&lt;&gt;0,C34,$C34)&lt;=IF(C$40&lt;&gt;0,C$40,$C$40),
0,
IF(
AND(IF(C$40&lt;&gt;0,C$40,$C$40)&lt;IF(C34&lt;&gt;0,C34,$C34),IF(C34&lt;&gt;0,C34,$C34)&lt;=IF(C$36&lt;&gt;0,C$36,$C$36)),
IF(C34&lt;&gt;0,C34,$C34)*IF(C$39&lt;&gt;0,C$39,$C$39)*1000000,
 (IF(C34&lt;&gt;0,C34,$C34)-IF(C$36&lt;&gt;0,C$36,$C$36))*1000000*IF(C$37&lt;&gt;0,C$37,$C$37)+IF(C34&lt;&gt;0,C34,$C34)*1000000*IF(C$39&lt;&gt;0,C$39,$C$39)
)
)
)
)</f>
        <v>13.025</v>
      </c>
      <c r="D67" s="123">
        <f t="shared" ref="D67:J67" si="18">D56/(10^9)*
IF(
IF(D34&lt;&gt;0,D34,$C34)=0,0,
IF(D$38&lt;&gt;0,D$38,$C$38)+ IF(D$35&lt;&gt;0,D$35,$C$35)*12+
IF(
IF(D$36&lt;&gt;0,D$36,$C$36)&lt;=IF(D$40&lt;&gt;0,D$40,$C$40),
IF(
IF(D34&lt;&gt;0,D34,$C34)&lt;=IF(D$36&lt;&gt;0,D$36,$C$36),
0,
IF(
AND(IF(D$36&lt;&gt;0,D$36,$C$36)&lt;IF(D34&lt;&gt;0,D34,$C34),IF(D34&lt;&gt;0,D34,$C34)&lt;=IF(D$40&lt;&gt;0,D$40,$C$40)),
(IF(D34&lt;&gt;0,D34,$C34)-IF(D$36&lt;&gt;0,D$36,$C$36))*1000000*IF(D$37&lt;&gt;0,D$37,$C$37),
(IF(D34&lt;&gt;0,D34,$C34)-IF(D$36&lt;&gt;0,D$36,$C$36))*1000000*IF(D$37&lt;&gt;0,D$37,$C$37)+IF(D34&lt;&gt;0,D34,$C34)*1000000*IF(D$39&lt;&gt;0,D$39,$C$39)
)
),
IF(
IF(D34&lt;&gt;0,D34,$C34)&lt;=IF(D$40&lt;&gt;0,D$40,$C$40),
0,
IF(
AND(IF(D$40&lt;&gt;0,D$40,$C$40)&lt;IF(D34&lt;&gt;0,D34,$C34),IF(D34&lt;&gt;0,D34,$C34)&lt;=IF(D$36&lt;&gt;0,D$36,$C$36)),
IF(D34&lt;&gt;0,D34,$C34)*IF(D$39&lt;&gt;0,D$39,$C$39)*1000000,
 (IF(D34&lt;&gt;0,D34,$C34)-IF(D$36&lt;&gt;0,D$36,$C$36))*1000000*IF(D$37&lt;&gt;0,D$37,$C$37)+IF(D34&lt;&gt;0,D34,$C34)*1000000*IF(D$39&lt;&gt;0,D$39,$C$39)
)
)
)
)</f>
        <v>13.025</v>
      </c>
      <c r="E67" s="123">
        <f t="shared" si="18"/>
        <v>13.025</v>
      </c>
      <c r="F67" s="180">
        <f t="shared" si="18"/>
        <v>13.025</v>
      </c>
      <c r="G67" s="123">
        <f t="shared" si="18"/>
        <v>4.25</v>
      </c>
      <c r="H67" s="123">
        <f t="shared" si="18"/>
        <v>4.25</v>
      </c>
      <c r="I67" s="123">
        <f t="shared" si="18"/>
        <v>4.25</v>
      </c>
      <c r="J67" s="180">
        <f t="shared" si="18"/>
        <v>4.25</v>
      </c>
    </row>
    <row r="68" spans="1:10" x14ac:dyDescent="0.25">
      <c r="A68" s="136" t="s">
        <v>149</v>
      </c>
      <c r="B68" s="189" t="s">
        <v>120</v>
      </c>
      <c r="C68" s="123">
        <f>C67-C59</f>
        <v>3.2575000000000003</v>
      </c>
      <c r="D68" s="123">
        <f t="shared" ref="D68:J68" si="19">D67-D59</f>
        <v>9.120000000000001</v>
      </c>
      <c r="E68" s="123">
        <f t="shared" si="19"/>
        <v>9.7750000000000004</v>
      </c>
      <c r="F68" s="180">
        <f t="shared" si="19"/>
        <v>11.4</v>
      </c>
      <c r="G68" s="123">
        <f t="shared" si="19"/>
        <v>0.625</v>
      </c>
      <c r="H68" s="123">
        <f t="shared" si="19"/>
        <v>2.1</v>
      </c>
      <c r="I68" s="123">
        <f t="shared" si="19"/>
        <v>1</v>
      </c>
      <c r="J68" s="180">
        <f t="shared" si="19"/>
        <v>2.625</v>
      </c>
    </row>
    <row r="69" spans="1:10" x14ac:dyDescent="0.25">
      <c r="A69" s="136" t="s">
        <v>150</v>
      </c>
      <c r="B69" s="189" t="s">
        <v>232</v>
      </c>
      <c r="C69" s="124">
        <f>C68/C67</f>
        <v>0.25009596928982725</v>
      </c>
      <c r="D69" s="124">
        <f t="shared" ref="D69:J69" si="20">D68/D67</f>
        <v>0.70019193857965456</v>
      </c>
      <c r="E69" s="124">
        <f t="shared" si="20"/>
        <v>0.75047984644913623</v>
      </c>
      <c r="F69" s="181">
        <f t="shared" si="20"/>
        <v>0.87523992322456812</v>
      </c>
      <c r="G69" s="124">
        <f t="shared" si="20"/>
        <v>0.14705882352941177</v>
      </c>
      <c r="H69" s="124">
        <f t="shared" si="20"/>
        <v>0.49411764705882355</v>
      </c>
      <c r="I69" s="124">
        <f t="shared" si="20"/>
        <v>0.23529411764705882</v>
      </c>
      <c r="J69" s="181">
        <f t="shared" si="20"/>
        <v>0.61764705882352944</v>
      </c>
    </row>
    <row r="76" spans="1:10" x14ac:dyDescent="0.25">
      <c r="C76" s="229" t="s">
        <v>115</v>
      </c>
      <c r="D76" s="229"/>
      <c r="E76" s="229"/>
      <c r="F76" s="229"/>
      <c r="G76" s="229"/>
      <c r="H76" s="229"/>
      <c r="I76" s="229"/>
      <c r="J76" s="229"/>
    </row>
    <row r="77" spans="1:10" x14ac:dyDescent="0.25">
      <c r="C77" s="75"/>
      <c r="D77" s="75"/>
      <c r="E77" s="75"/>
      <c r="F77" s="75"/>
    </row>
    <row r="78" spans="1:10" ht="17.25" x14ac:dyDescent="0.25">
      <c r="C78" s="147" t="s">
        <v>245</v>
      </c>
      <c r="D78" s="147" t="s">
        <v>246</v>
      </c>
      <c r="E78" s="147" t="s">
        <v>247</v>
      </c>
      <c r="F78" s="147" t="s">
        <v>248</v>
      </c>
      <c r="G78" s="147" t="s">
        <v>249</v>
      </c>
      <c r="H78" s="147" t="s">
        <v>250</v>
      </c>
      <c r="I78" s="147" t="s">
        <v>251</v>
      </c>
      <c r="J78" s="147" t="s">
        <v>252</v>
      </c>
    </row>
    <row r="80" spans="1:10" x14ac:dyDescent="0.25">
      <c r="C80" s="222" t="s">
        <v>116</v>
      </c>
      <c r="D80" s="222"/>
      <c r="E80" s="222"/>
      <c r="F80" s="222"/>
      <c r="G80" s="222"/>
      <c r="H80" s="222"/>
      <c r="I80" s="222"/>
      <c r="J80" s="222"/>
    </row>
    <row r="81" spans="2:10" x14ac:dyDescent="0.25">
      <c r="B81" s="76" t="s">
        <v>117</v>
      </c>
      <c r="C81" s="81">
        <f t="shared" ref="C81:J86" si="21">$L50*$M50*IF(C$34&lt;&gt;0,C$34,HLOOKUP(CONCATENATE(IF(C$44&lt;&gt;0,C$44,$C$44),". forgatókönyv"),$C$4:$F$6,4))</f>
        <v>5.8500000000000005</v>
      </c>
      <c r="D81" s="81">
        <f t="shared" si="21"/>
        <v>5.8500000000000005</v>
      </c>
      <c r="E81" s="81">
        <f t="shared" si="21"/>
        <v>5.8500000000000005</v>
      </c>
      <c r="F81" s="125">
        <f t="shared" si="21"/>
        <v>5.8500000000000005</v>
      </c>
      <c r="G81" s="81">
        <f t="shared" si="21"/>
        <v>5.8500000000000005</v>
      </c>
      <c r="H81" s="81">
        <f t="shared" si="21"/>
        <v>5.8500000000000005</v>
      </c>
      <c r="I81" s="81">
        <f t="shared" si="21"/>
        <v>5.8500000000000005</v>
      </c>
      <c r="J81" s="81">
        <f t="shared" si="21"/>
        <v>5.8500000000000005</v>
      </c>
    </row>
    <row r="82" spans="2:10" x14ac:dyDescent="0.25">
      <c r="B82" s="76" t="s">
        <v>118</v>
      </c>
      <c r="C82" s="81">
        <f t="shared" si="21"/>
        <v>4.0949999999999998</v>
      </c>
      <c r="D82" s="81">
        <f t="shared" si="21"/>
        <v>4.0949999999999998</v>
      </c>
      <c r="E82" s="81">
        <f t="shared" si="21"/>
        <v>4.0949999999999998</v>
      </c>
      <c r="F82" s="81">
        <f t="shared" si="21"/>
        <v>4.0949999999999998</v>
      </c>
      <c r="G82" s="81">
        <f t="shared" si="21"/>
        <v>4.0949999999999998</v>
      </c>
      <c r="H82" s="81">
        <f t="shared" si="21"/>
        <v>4.0949999999999998</v>
      </c>
      <c r="I82" s="81">
        <f t="shared" si="21"/>
        <v>4.0949999999999998</v>
      </c>
      <c r="J82" s="81">
        <f t="shared" si="21"/>
        <v>4.0949999999999998</v>
      </c>
    </row>
    <row r="83" spans="2:10" x14ac:dyDescent="0.25">
      <c r="B83" s="76" t="s">
        <v>119</v>
      </c>
      <c r="C83" s="81">
        <f t="shared" si="21"/>
        <v>0</v>
      </c>
      <c r="D83" s="81">
        <f t="shared" si="21"/>
        <v>0</v>
      </c>
      <c r="E83" s="81">
        <f t="shared" si="21"/>
        <v>0</v>
      </c>
      <c r="F83" s="81">
        <f t="shared" si="21"/>
        <v>0</v>
      </c>
      <c r="G83" s="81">
        <f t="shared" si="21"/>
        <v>0</v>
      </c>
      <c r="H83" s="81">
        <f t="shared" si="21"/>
        <v>0</v>
      </c>
      <c r="I83" s="81">
        <f t="shared" si="21"/>
        <v>0</v>
      </c>
      <c r="J83" s="81">
        <f t="shared" si="21"/>
        <v>0</v>
      </c>
    </row>
    <row r="84" spans="2:10" x14ac:dyDescent="0.25">
      <c r="B84" s="76" t="s">
        <v>122</v>
      </c>
      <c r="C84" s="81">
        <f t="shared" si="21"/>
        <v>4.55</v>
      </c>
      <c r="D84" s="81">
        <f t="shared" si="21"/>
        <v>4.55</v>
      </c>
      <c r="E84" s="81">
        <f t="shared" si="21"/>
        <v>4.55</v>
      </c>
      <c r="F84" s="81">
        <f t="shared" si="21"/>
        <v>4.55</v>
      </c>
      <c r="G84" s="81">
        <f t="shared" si="21"/>
        <v>4.55</v>
      </c>
      <c r="H84" s="81">
        <f t="shared" si="21"/>
        <v>4.55</v>
      </c>
      <c r="I84" s="81">
        <f t="shared" si="21"/>
        <v>4.55</v>
      </c>
      <c r="J84" s="81">
        <f t="shared" si="21"/>
        <v>4.55</v>
      </c>
    </row>
    <row r="85" spans="2:10" x14ac:dyDescent="0.25">
      <c r="B85" s="76" t="s">
        <v>123</v>
      </c>
      <c r="C85" s="81">
        <f t="shared" si="21"/>
        <v>0</v>
      </c>
      <c r="D85" s="81">
        <f t="shared" si="21"/>
        <v>0</v>
      </c>
      <c r="E85" s="81">
        <f t="shared" si="21"/>
        <v>0</v>
      </c>
      <c r="F85" s="81">
        <f t="shared" si="21"/>
        <v>0</v>
      </c>
      <c r="G85" s="81">
        <f t="shared" si="21"/>
        <v>0</v>
      </c>
      <c r="H85" s="81">
        <f t="shared" si="21"/>
        <v>0</v>
      </c>
      <c r="I85" s="81">
        <f t="shared" si="21"/>
        <v>0</v>
      </c>
      <c r="J85" s="81">
        <f t="shared" si="21"/>
        <v>0</v>
      </c>
    </row>
    <row r="86" spans="2:10" x14ac:dyDescent="0.25">
      <c r="B86" s="76" t="s">
        <v>124</v>
      </c>
      <c r="C86" s="81">
        <f t="shared" si="21"/>
        <v>6.5</v>
      </c>
      <c r="D86" s="81">
        <f t="shared" si="21"/>
        <v>6.5</v>
      </c>
      <c r="E86" s="81">
        <f t="shared" si="21"/>
        <v>6.5</v>
      </c>
      <c r="F86" s="81">
        <f t="shared" si="21"/>
        <v>6.5</v>
      </c>
      <c r="G86" s="81">
        <f t="shared" si="21"/>
        <v>6.5</v>
      </c>
      <c r="H86" s="81">
        <f t="shared" si="21"/>
        <v>6.5</v>
      </c>
      <c r="I86" s="81">
        <f t="shared" si="21"/>
        <v>6.5</v>
      </c>
      <c r="J86" s="81">
        <f t="shared" si="21"/>
        <v>6.5</v>
      </c>
    </row>
    <row r="88" spans="2:10" x14ac:dyDescent="0.25">
      <c r="C88" s="222" t="s">
        <v>114</v>
      </c>
      <c r="D88" s="222"/>
      <c r="E88" s="222"/>
      <c r="F88" s="222"/>
      <c r="G88" s="222"/>
      <c r="H88" s="222"/>
      <c r="I88" s="222"/>
      <c r="J88" s="222"/>
    </row>
    <row r="89" spans="2:10" x14ac:dyDescent="0.25">
      <c r="B89" s="76" t="s">
        <v>117</v>
      </c>
      <c r="C89" s="85">
        <f t="shared" ref="C89:J94" si="22">IF(C81=0,0,IF(C$38&lt;&gt;0,C$38,IF(
HLOOKUP(
CONCATENATE(IF(C$44&lt;&gt;0,C$44,$C$44),". FORGATÓKÖNYV"),
$C$4:$F$12,
10
)&lt;&gt;0,
HLOOKUP(
CONCATENATE(IF(C$44&lt;&gt;0,C$44,$C$44),". FORGATÓKÖNYV"),
$C$4:$F$12,
10
),
$C$12)
)+ IF(C$35&lt;&gt;0,C$35,IF(
HLOOKUP(
CONCATENATE(IF(C$44&lt;&gt;0,C$44,$C$44),". FORGATÓKÖNYV"),
$C$4:$F$12,
5
)&lt;&gt;0,
HLOOKUP(
CONCATENATE(IF(C$44&lt;&gt;0,C$44,$C$44),". FORGATÓKÖNYV"),
$C$4:$F$12,
5
),
$C$7)
)*12+
IF(IF(C$36&lt;&gt;0,C$36,IF(HLOOKUP(CONCATENATE(IF(C$44&lt;&gt;0,C$44,$C$44),". FORGATÓKÖNYV"),$C$4:$F$12,6)&lt;&gt;0,HLOOKUP(CONCATENATE(IF(C$44&lt;&gt;0,C$44,$C$44),". FORGATÓKÖNYV"),$C$4:$F$12,6),$C$8))&lt;=IF(C$40&lt;&gt;0,C$40,IF(HLOOKUP(CONCATENATE(IF(C$44&lt;&gt;0,C$44,$C$44),". FORGATÓKÖNYV"),$C$4:$F$12,9)&lt;&gt;0,HLOOKUP(CONCATENATE(IF(C$44&lt;&gt;0,C$44,$C$44),". FORGATÓKÖNYV"),$C$4:$F$12,9),$C$11)),
IF(C81&lt;=IF(C$36&lt;&gt;0,C$36,IF(HLOOKUP(CONCATENATE(IF(C$44&lt;&gt;0,C$44,$C$44),". FORGATÓKÖNYV"),$C$4:$F$12,6)&lt;&gt;0,HLOOKUP(CONCATENATE(IF(C$44&lt;&gt;0,C$44,$C$44),". FORGATÓKÖNYV"),$C$4:$F$12,6),$C$8)),0,IF(AND(IF(C$36&lt;&gt;0,C$36,IF(HLOOKUP(CONCATENATE(IF(C$44&lt;&gt;0,C$44,$C$44),". FORGATÓKÖNYV"),$C$4:$F$12,6)&lt;&gt;0,HLOOKUP(CONCATENATE(IF(C$44&lt;&gt;0,C$44,$C$44),". FORGATÓKÖNYV"),$C$4:$F$12,6),$C$8))&lt;C81,C81&lt;=IF(C$40&lt;&gt;0,C$40,IF(HLOOKUP(CONCATENATE(IF(C$44&lt;&gt;0,C$44,$C$44),". FORGATÓKÖNYV"),$C$4:$F$12,9)&lt;&gt;0,HLOOKUP(CONCATENATE(IF(C$44&lt;&gt;0,C$44,$C$44),". FORGATÓKÖNYV"),$C$4:$F$12,9),$C$11))), (C81-IF(C$36&lt;&gt;0,C$36,IF(HLOOKUP(CONCATENATE(IF(C$44&lt;&gt;0,C$44,$C$44),". FORGATÓKÖNYV"),$C$4:$F$12,6)&lt;&gt;0,HLOOKUP(CONCATENATE(IF(C$44&lt;&gt;0,C$44,$C$44),". FORGATÓKÖNYV"),$C$4:$F$12,6),$C$8)))*1000000*IF(C$37&lt;&gt;0,C$37,IF(HLOOKUP(CONCATENATE(IF(C$44&lt;&gt;0,C$44,$C$44),". FORGATÓKÖNYV"),$C$4:$F$12,7)&lt;&gt;0,HLOOKUP(CONCATENATE(IF(C$44&lt;&gt;0,C$44,$C$44),". FORGATÓKÖNYV"),$C$4:$F$12,7),$C$9)), (C81-IF(C$36&lt;&gt;0,C$36,IF(HLOOKUP(CONCATENATE(IF(C$44&lt;&gt;0,C$44,$C$44),". FORGATÓKÖNYV"),$C$4:$F$12,6)&lt;&gt;0,HLOOKUP(CONCATENATE(IF(C$44&lt;&gt;0,C$44,$C$44),". FORGATÓKÖNYV"),$C$4:$F$12,6),$C$8)))*1000000*IF(C$37&lt;&gt;0,C$37,IF(HLOOKUP(CONCATENATE(IF(C$44&lt;&gt;0,C$44,$C$44),". FORGATÓKÖNYV"),$C$4:$F$12,7)&lt;&gt;0,HLOOKUP(CONCATENATE(IF(C$44&lt;&gt;0,C$44,$C$44),". FORGATÓKÖNYV"),$C$4:$F$12,7),$C$9))+C81*1000000*IF(C$39&lt;&gt;0,C$39,IF(HLOOKUP(CONCATENATE(IF(C$44&lt;&gt;0,C$44,$C$44),". FORGATÓKÖNYV"),$C$4:$F$12,8)&lt;&gt;0,HLOOKUP(CONCATENATE(IF(C$44&lt;&gt;0,C$44,$C$44),". FORGATÓKÖNYV"),$C$4:$F$12,8),$C$10)))),
IF(C81&lt;=IF(C$40&lt;&gt;0,C$40,IF(HLOOKUP(CONCATENATE(IF(C$44&lt;&gt;0,C$44,$C$44),". FORGATÓKÖNYV"),$C$4:$F$12,9)&lt;&gt;0,HLOOKUP(CONCATENATE(IF(C$44&lt;&gt;0,C$44,$C$44),". FORGATÓKÖNYV"),$C$4:$F$12,9),$C$11)),0,IF(AND(IF(C$40&lt;&gt;0,C$40,IF(HLOOKUP(CONCATENATE(IF(C$44&lt;&gt;0,C$44,$C$44),". FORGATÓKÖNYV"),$C$4:$F$12,9)&lt;&gt;0,HLOOKUP(CONCATENATE(IF(C$44&lt;&gt;0,C$44,$C$44),". FORGATÓKÖNYV"),$C$4:$F$12,9),$C$11))&lt;C81,C81&lt;=IF(C$36&lt;&gt;0,C$36,IF(HLOOKUP(CONCATENATE(IF(C$44&lt;&gt;0,C$44,$C$44),". FORGATÓKÖNYV"),$C$4:$F$12,6)&lt;&gt;0,HLOOKUP(CONCATENATE(IF(C$44&lt;&gt;0,C$44,$C$44),". FORGATÓKÖNYV"),$C$4:$F$12,6),$C$8))), C81*1000000*IF(C$39&lt;&gt;0,C$39,IF(HLOOKUP(CONCATENATE(IF(C$44&lt;&gt;0,C$44,$C$44),". FORGATÓKÖNYV"),$C$4:$F$12,8)&lt;&gt;0,HLOOKUP(CONCATENATE(IF(C$44&lt;&gt;0,C$44,$C$44),". FORGATÓKÖNYV"),$C$4:$F$12,8),$C$10)), (C81-IF(C$36&lt;&gt;0,C$36,IF(HLOOKUP(CONCATENATE(IF(C$44&lt;&gt;0,C$44,$C$44),". FORGATÓKÖNYV"),$C$4:$F$12,6)&lt;&gt;0,HLOOKUP(CONCATENATE(IF(C$44&lt;&gt;0,C$44,$C$44),". FORGATÓKÖNYV"),$C$4:$F$12,6),$C$8)))*1000000*IF(C$37&lt;&gt;0,C$37,IF(HLOOKUP(CONCATENATE(IF(C$44&lt;&gt;0,C$44,$C$44),". FORGATÓKÖNYV"),$C$4:$F$12,7)&lt;&gt;0,HLOOKUP(CONCATENATE(IF(C$44&lt;&gt;0,C$44,$C$44),". FORGATÓKÖNYV"),$C$4:$F$12,7),$C$9))+C81*1000000*IF(C$39&lt;&gt;0,C$39,IF(HLOOKUP(CONCATENATE(IF(C$44&lt;&gt;0,C$44,$C$44),". FORGATÓKÖNYV"),$C$4:$F$12,8)&lt;&gt;0,HLOOKUP(CONCATENATE(IF(C$44&lt;&gt;0,C$44,$C$44),". FORGATÓKÖNYV"),$C$4:$F$12,8),$C$10))))))</f>
        <v>650000</v>
      </c>
      <c r="D89" s="85">
        <f t="shared" si="22"/>
        <v>650000</v>
      </c>
      <c r="E89" s="85">
        <f t="shared" si="22"/>
        <v>650000</v>
      </c>
      <c r="F89" s="85">
        <f t="shared" si="22"/>
        <v>650000</v>
      </c>
      <c r="G89" s="85">
        <f t="shared" si="22"/>
        <v>650000</v>
      </c>
      <c r="H89" s="85">
        <f t="shared" si="22"/>
        <v>650000</v>
      </c>
      <c r="I89" s="85">
        <f t="shared" si="22"/>
        <v>650000</v>
      </c>
      <c r="J89" s="85">
        <f t="shared" si="22"/>
        <v>650000</v>
      </c>
    </row>
    <row r="90" spans="2:10" x14ac:dyDescent="0.25">
      <c r="B90" s="76" t="s">
        <v>118</v>
      </c>
      <c r="C90" s="85">
        <f t="shared" si="22"/>
        <v>650000</v>
      </c>
      <c r="D90" s="85">
        <f t="shared" si="22"/>
        <v>650000</v>
      </c>
      <c r="E90" s="85">
        <f t="shared" si="22"/>
        <v>650000</v>
      </c>
      <c r="F90" s="85">
        <f t="shared" si="22"/>
        <v>650000</v>
      </c>
      <c r="G90" s="85">
        <f t="shared" si="22"/>
        <v>650000</v>
      </c>
      <c r="H90" s="85">
        <f t="shared" si="22"/>
        <v>650000</v>
      </c>
      <c r="I90" s="85">
        <f t="shared" si="22"/>
        <v>650000</v>
      </c>
      <c r="J90" s="85">
        <f t="shared" si="22"/>
        <v>650000</v>
      </c>
    </row>
    <row r="91" spans="2:10" x14ac:dyDescent="0.25">
      <c r="B91" s="76" t="s">
        <v>119</v>
      </c>
      <c r="C91" s="85">
        <f t="shared" si="22"/>
        <v>0</v>
      </c>
      <c r="D91" s="85">
        <f t="shared" si="22"/>
        <v>0</v>
      </c>
      <c r="E91" s="85">
        <f t="shared" si="22"/>
        <v>0</v>
      </c>
      <c r="F91" s="85">
        <f t="shared" si="22"/>
        <v>0</v>
      </c>
      <c r="G91" s="85">
        <f t="shared" si="22"/>
        <v>0</v>
      </c>
      <c r="H91" s="85">
        <f t="shared" si="22"/>
        <v>0</v>
      </c>
      <c r="I91" s="85">
        <f t="shared" si="22"/>
        <v>0</v>
      </c>
      <c r="J91" s="85">
        <f t="shared" si="22"/>
        <v>0</v>
      </c>
    </row>
    <row r="92" spans="2:10" x14ac:dyDescent="0.25">
      <c r="B92" s="76" t="s">
        <v>122</v>
      </c>
      <c r="C92" s="85">
        <f t="shared" si="22"/>
        <v>650000</v>
      </c>
      <c r="D92" s="85">
        <f t="shared" si="22"/>
        <v>650000</v>
      </c>
      <c r="E92" s="85">
        <f t="shared" si="22"/>
        <v>650000</v>
      </c>
      <c r="F92" s="85">
        <f t="shared" si="22"/>
        <v>650000</v>
      </c>
      <c r="G92" s="85">
        <f t="shared" si="22"/>
        <v>650000</v>
      </c>
      <c r="H92" s="85">
        <f t="shared" si="22"/>
        <v>650000</v>
      </c>
      <c r="I92" s="85">
        <f t="shared" si="22"/>
        <v>650000</v>
      </c>
      <c r="J92" s="85">
        <f t="shared" si="22"/>
        <v>650000</v>
      </c>
    </row>
    <row r="93" spans="2:10" x14ac:dyDescent="0.25">
      <c r="B93" s="76" t="s">
        <v>123</v>
      </c>
      <c r="C93" s="85">
        <f t="shared" si="22"/>
        <v>0</v>
      </c>
      <c r="D93" s="85">
        <f t="shared" si="22"/>
        <v>0</v>
      </c>
      <c r="E93" s="85">
        <f t="shared" si="22"/>
        <v>0</v>
      </c>
      <c r="F93" s="85">
        <f t="shared" si="22"/>
        <v>0</v>
      </c>
      <c r="G93" s="85">
        <f t="shared" si="22"/>
        <v>0</v>
      </c>
      <c r="H93" s="85">
        <f t="shared" si="22"/>
        <v>0</v>
      </c>
      <c r="I93" s="85">
        <f t="shared" si="22"/>
        <v>0</v>
      </c>
      <c r="J93" s="85">
        <f t="shared" si="22"/>
        <v>0</v>
      </c>
    </row>
    <row r="94" spans="2:10" x14ac:dyDescent="0.25">
      <c r="B94" s="76" t="s">
        <v>124</v>
      </c>
      <c r="C94" s="85">
        <f t="shared" si="22"/>
        <v>2605000</v>
      </c>
      <c r="D94" s="85">
        <f t="shared" si="22"/>
        <v>2605000</v>
      </c>
      <c r="E94" s="85">
        <f t="shared" si="22"/>
        <v>2605000</v>
      </c>
      <c r="F94" s="85">
        <f t="shared" si="22"/>
        <v>2605000</v>
      </c>
      <c r="G94" s="85">
        <f t="shared" si="22"/>
        <v>850000</v>
      </c>
      <c r="H94" s="85">
        <f t="shared" si="22"/>
        <v>850000</v>
      </c>
      <c r="I94" s="85">
        <f t="shared" si="22"/>
        <v>850000</v>
      </c>
      <c r="J94" s="85">
        <f t="shared" si="22"/>
        <v>850000</v>
      </c>
    </row>
  </sheetData>
  <mergeCells count="18">
    <mergeCell ref="C80:J80"/>
    <mergeCell ref="C88:J88"/>
    <mergeCell ref="C76:J76"/>
    <mergeCell ref="P16:T16"/>
    <mergeCell ref="C47:F47"/>
    <mergeCell ref="G47:J47"/>
    <mergeCell ref="C29:J29"/>
    <mergeCell ref="B31:B32"/>
    <mergeCell ref="D1:F1"/>
    <mergeCell ref="C32:F32"/>
    <mergeCell ref="G32:J32"/>
    <mergeCell ref="Q4:T4"/>
    <mergeCell ref="P18:T18"/>
    <mergeCell ref="P22:T22"/>
    <mergeCell ref="P26:T26"/>
    <mergeCell ref="P30:T30"/>
    <mergeCell ref="Q10:T10"/>
    <mergeCell ref="Q6:T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6.5" x14ac:dyDescent="0.3"/>
  <cols>
    <col min="1" max="1" width="10.5703125" style="136" customWidth="1"/>
    <col min="2" max="2" width="78.28515625" style="3" customWidth="1"/>
    <col min="3" max="5" width="18.7109375" style="3" customWidth="1"/>
    <col min="6" max="7" width="17.28515625" style="3" customWidth="1"/>
    <col min="8" max="8" width="17.7109375" style="3" customWidth="1"/>
    <col min="9" max="9" width="17.28515625" style="3" customWidth="1"/>
    <col min="10" max="10" width="16.7109375" style="3" customWidth="1"/>
    <col min="11" max="11" width="13.28515625" style="3" customWidth="1"/>
    <col min="12" max="12" width="9.140625" style="3"/>
    <col min="13" max="13" width="10" style="3" bestFit="1" customWidth="1"/>
    <col min="14" max="16384" width="9.140625" style="3"/>
  </cols>
  <sheetData>
    <row r="1" spans="1:8" ht="17.25" x14ac:dyDescent="0.35">
      <c r="B1" s="2" t="s">
        <v>222</v>
      </c>
    </row>
    <row r="4" spans="1:8" s="136" customFormat="1" ht="34.5" x14ac:dyDescent="0.25">
      <c r="A4" s="198" t="s">
        <v>163</v>
      </c>
      <c r="B4" s="134" t="s">
        <v>33</v>
      </c>
      <c r="C4" s="134" t="s">
        <v>34</v>
      </c>
    </row>
    <row r="6" spans="1:8" x14ac:dyDescent="0.3">
      <c r="B6" s="3" t="s">
        <v>224</v>
      </c>
      <c r="C6" s="3" t="s">
        <v>32</v>
      </c>
    </row>
    <row r="7" spans="1:8" x14ac:dyDescent="0.3">
      <c r="A7" s="136" t="s">
        <v>203</v>
      </c>
      <c r="B7" s="3" t="s">
        <v>171</v>
      </c>
      <c r="C7" s="3" t="s">
        <v>37</v>
      </c>
    </row>
    <row r="8" spans="1:8" x14ac:dyDescent="0.3">
      <c r="A8" s="136" t="s">
        <v>204</v>
      </c>
      <c r="B8" s="3" t="s">
        <v>272</v>
      </c>
      <c r="C8" s="3" t="s">
        <v>164</v>
      </c>
    </row>
    <row r="9" spans="1:8" x14ac:dyDescent="0.3">
      <c r="A9" s="136" t="s">
        <v>205</v>
      </c>
      <c r="B9" s="3" t="s">
        <v>165</v>
      </c>
      <c r="C9" s="3" t="s">
        <v>167</v>
      </c>
    </row>
    <row r="10" spans="1:8" x14ac:dyDescent="0.3">
      <c r="A10" s="136" t="s">
        <v>206</v>
      </c>
      <c r="B10" s="3" t="s">
        <v>166</v>
      </c>
      <c r="C10" s="3" t="s">
        <v>168</v>
      </c>
    </row>
    <row r="11" spans="1:8" x14ac:dyDescent="0.3">
      <c r="A11" s="136" t="s">
        <v>207</v>
      </c>
      <c r="B11" s="3" t="s">
        <v>267</v>
      </c>
    </row>
    <row r="12" spans="1:8" x14ac:dyDescent="0.3">
      <c r="A12" s="136" t="s">
        <v>208</v>
      </c>
      <c r="B12" s="3" t="s">
        <v>169</v>
      </c>
      <c r="C12" s="3" t="s">
        <v>170</v>
      </c>
    </row>
    <row r="13" spans="1:8" x14ac:dyDescent="0.3">
      <c r="A13" s="136" t="s">
        <v>209</v>
      </c>
      <c r="B13" s="3" t="s">
        <v>172</v>
      </c>
      <c r="C13" s="3" t="s">
        <v>173</v>
      </c>
    </row>
    <row r="14" spans="1:8" x14ac:dyDescent="0.3">
      <c r="B14" s="3" t="s">
        <v>268</v>
      </c>
      <c r="C14" s="3" t="s">
        <v>174</v>
      </c>
    </row>
    <row r="15" spans="1:8" x14ac:dyDescent="0.3">
      <c r="A15" s="133"/>
      <c r="B15" s="33" t="s">
        <v>269</v>
      </c>
      <c r="C15" s="11" t="s">
        <v>175</v>
      </c>
      <c r="D15" s="11"/>
      <c r="E15" s="11"/>
      <c r="F15" s="11"/>
      <c r="G15" s="11"/>
      <c r="H15" s="11"/>
    </row>
    <row r="16" spans="1:8" x14ac:dyDescent="0.3">
      <c r="A16" s="133"/>
      <c r="B16" s="33" t="s">
        <v>270</v>
      </c>
      <c r="C16" s="11" t="s">
        <v>176</v>
      </c>
      <c r="D16" s="11"/>
      <c r="E16" s="11"/>
      <c r="F16" s="11"/>
      <c r="G16" s="11"/>
      <c r="H16" s="11"/>
    </row>
    <row r="17" spans="1:8" x14ac:dyDescent="0.3">
      <c r="A17" s="133"/>
      <c r="B17" s="33" t="s">
        <v>271</v>
      </c>
      <c r="C17" s="11" t="s">
        <v>177</v>
      </c>
      <c r="D17" s="11"/>
      <c r="E17" s="11"/>
      <c r="F17" s="11"/>
      <c r="G17" s="11"/>
      <c r="H17" s="11"/>
    </row>
    <row r="18" spans="1:8" x14ac:dyDescent="0.3">
      <c r="A18" s="133"/>
      <c r="B18" s="33" t="s">
        <v>255</v>
      </c>
      <c r="C18" s="33" t="s">
        <v>257</v>
      </c>
      <c r="D18" s="11"/>
      <c r="E18" s="11"/>
      <c r="F18" s="11"/>
      <c r="G18" s="11"/>
      <c r="H18" s="11"/>
    </row>
    <row r="19" spans="1:8" x14ac:dyDescent="0.3">
      <c r="A19" s="133"/>
      <c r="B19" s="33" t="s">
        <v>256</v>
      </c>
      <c r="C19" s="33" t="s">
        <v>258</v>
      </c>
      <c r="D19" s="11"/>
      <c r="E19" s="11"/>
      <c r="F19" s="11"/>
      <c r="G19" s="11"/>
      <c r="H19" s="11"/>
    </row>
    <row r="20" spans="1:8" x14ac:dyDescent="0.3">
      <c r="A20" s="133"/>
      <c r="B20" s="33" t="s">
        <v>115</v>
      </c>
      <c r="C20" s="11" t="s">
        <v>179</v>
      </c>
      <c r="E20" s="11"/>
      <c r="F20" s="11"/>
      <c r="G20" s="11"/>
      <c r="H20" s="11"/>
    </row>
    <row r="21" spans="1:8" x14ac:dyDescent="0.3">
      <c r="A21" s="133" t="s">
        <v>191</v>
      </c>
      <c r="B21" s="33" t="s">
        <v>1</v>
      </c>
      <c r="C21" s="11" t="s">
        <v>192</v>
      </c>
      <c r="E21" s="11"/>
      <c r="F21" s="11"/>
      <c r="G21" s="11"/>
      <c r="H21" s="11"/>
    </row>
    <row r="22" spans="1:8" x14ac:dyDescent="0.3">
      <c r="A22" s="133" t="s">
        <v>217</v>
      </c>
      <c r="B22" s="33" t="s">
        <v>265</v>
      </c>
      <c r="C22" s="11" t="s">
        <v>193</v>
      </c>
      <c r="E22" s="11"/>
      <c r="F22" s="11"/>
      <c r="G22" s="11"/>
      <c r="H22" s="11"/>
    </row>
    <row r="23" spans="1:8" x14ac:dyDescent="0.3">
      <c r="A23" s="133" t="s">
        <v>180</v>
      </c>
      <c r="B23" s="25" t="s">
        <v>3</v>
      </c>
      <c r="C23" s="34" t="s">
        <v>178</v>
      </c>
      <c r="D23" s="11"/>
      <c r="E23" s="11"/>
      <c r="F23" s="11"/>
      <c r="G23" s="11"/>
      <c r="H23" s="11"/>
    </row>
    <row r="24" spans="1:8" x14ac:dyDescent="0.3">
      <c r="A24" s="133" t="s">
        <v>181</v>
      </c>
      <c r="B24" s="35" t="s">
        <v>4</v>
      </c>
      <c r="C24" s="34" t="s">
        <v>43</v>
      </c>
      <c r="D24" s="11"/>
      <c r="E24" s="11"/>
      <c r="F24" s="11"/>
      <c r="G24" s="11"/>
      <c r="H24" s="11"/>
    </row>
    <row r="25" spans="1:8" x14ac:dyDescent="0.3">
      <c r="A25" s="133" t="s">
        <v>182</v>
      </c>
      <c r="B25" s="35" t="s">
        <v>42</v>
      </c>
      <c r="C25" s="34" t="s">
        <v>44</v>
      </c>
      <c r="D25" s="11"/>
      <c r="E25" s="11"/>
      <c r="F25" s="11"/>
      <c r="G25" s="11"/>
      <c r="H25" s="11"/>
    </row>
    <row r="26" spans="1:8" x14ac:dyDescent="0.3">
      <c r="A26" s="133" t="s">
        <v>183</v>
      </c>
      <c r="B26" s="35" t="s">
        <v>231</v>
      </c>
      <c r="C26" s="34" t="s">
        <v>45</v>
      </c>
      <c r="D26" s="11"/>
      <c r="E26" s="11"/>
      <c r="F26" s="11"/>
      <c r="G26" s="11"/>
      <c r="H26" s="11"/>
    </row>
    <row r="27" spans="1:8" x14ac:dyDescent="0.3">
      <c r="A27" s="133" t="s">
        <v>184</v>
      </c>
      <c r="B27" s="35" t="s">
        <v>187</v>
      </c>
      <c r="C27" s="34" t="s">
        <v>185</v>
      </c>
      <c r="D27" s="11"/>
      <c r="E27" s="11"/>
      <c r="F27" s="11"/>
      <c r="G27" s="11"/>
      <c r="H27" s="11"/>
    </row>
    <row r="28" spans="1:8" x14ac:dyDescent="0.3">
      <c r="A28" s="133" t="s">
        <v>186</v>
      </c>
      <c r="B28" s="35" t="s">
        <v>120</v>
      </c>
      <c r="C28" s="34" t="s">
        <v>188</v>
      </c>
      <c r="D28" s="11"/>
      <c r="E28" s="11"/>
      <c r="F28" s="11"/>
      <c r="G28" s="11"/>
      <c r="H28" s="11"/>
    </row>
    <row r="29" spans="1:8" x14ac:dyDescent="0.3">
      <c r="A29" s="133" t="s">
        <v>189</v>
      </c>
      <c r="B29" s="35" t="s">
        <v>232</v>
      </c>
      <c r="C29" s="34" t="s">
        <v>190</v>
      </c>
      <c r="D29" s="11"/>
      <c r="E29" s="11"/>
      <c r="F29" s="11"/>
      <c r="G29" s="11"/>
      <c r="H29" s="11"/>
    </row>
    <row r="30" spans="1:8" x14ac:dyDescent="0.3">
      <c r="B30" s="3" t="s">
        <v>151</v>
      </c>
      <c r="C30" s="3" t="s">
        <v>194</v>
      </c>
    </row>
    <row r="31" spans="1:8" x14ac:dyDescent="0.3">
      <c r="A31" s="136" t="s">
        <v>127</v>
      </c>
      <c r="B31" s="3" t="s">
        <v>210</v>
      </c>
      <c r="C31" s="3" t="s">
        <v>211</v>
      </c>
    </row>
    <row r="32" spans="1:8" x14ac:dyDescent="0.3">
      <c r="A32" s="136" t="s">
        <v>128</v>
      </c>
      <c r="B32" s="3" t="s">
        <v>212</v>
      </c>
      <c r="C32" s="3" t="s">
        <v>213</v>
      </c>
    </row>
    <row r="33" spans="1:3" x14ac:dyDescent="0.3">
      <c r="A33" s="136" t="s">
        <v>129</v>
      </c>
      <c r="B33" s="3" t="s">
        <v>214</v>
      </c>
      <c r="C33" s="3" t="s">
        <v>215</v>
      </c>
    </row>
    <row r="34" spans="1:3" x14ac:dyDescent="0.3">
      <c r="A34" s="136" t="s">
        <v>130</v>
      </c>
      <c r="B34" s="3" t="s">
        <v>216</v>
      </c>
      <c r="C34" s="3" t="s">
        <v>259</v>
      </c>
    </row>
    <row r="35" spans="1:3" x14ac:dyDescent="0.3">
      <c r="B35" s="33" t="s">
        <v>273</v>
      </c>
      <c r="C35" s="3" t="s">
        <v>195</v>
      </c>
    </row>
    <row r="36" spans="1:3" x14ac:dyDescent="0.3">
      <c r="B36" s="33" t="s">
        <v>274</v>
      </c>
      <c r="C36" s="3" t="s">
        <v>196</v>
      </c>
    </row>
    <row r="37" spans="1:3" x14ac:dyDescent="0.3">
      <c r="B37" s="33" t="s">
        <v>275</v>
      </c>
      <c r="C37" s="3" t="s">
        <v>197</v>
      </c>
    </row>
    <row r="38" spans="1:3" x14ac:dyDescent="0.3">
      <c r="B38" s="33" t="s">
        <v>276</v>
      </c>
      <c r="C38" s="3" t="s">
        <v>198</v>
      </c>
    </row>
    <row r="39" spans="1:3" x14ac:dyDescent="0.3">
      <c r="B39" s="3" t="s">
        <v>277</v>
      </c>
      <c r="C39" s="3" t="s">
        <v>199</v>
      </c>
    </row>
    <row r="40" spans="1:3" x14ac:dyDescent="0.3">
      <c r="B40" s="33" t="s">
        <v>278</v>
      </c>
      <c r="C40" s="3" t="s">
        <v>200</v>
      </c>
    </row>
    <row r="41" spans="1:3" x14ac:dyDescent="0.3">
      <c r="B41" s="33" t="s">
        <v>279</v>
      </c>
      <c r="C41" s="3" t="s">
        <v>201</v>
      </c>
    </row>
    <row r="42" spans="1:3" x14ac:dyDescent="0.3">
      <c r="B42" s="33" t="s">
        <v>280</v>
      </c>
      <c r="C42" s="3" t="s">
        <v>202</v>
      </c>
    </row>
    <row r="43" spans="1:3" x14ac:dyDescent="0.3">
      <c r="B43" s="36" t="s">
        <v>10</v>
      </c>
      <c r="C43" s="37" t="s">
        <v>261</v>
      </c>
    </row>
    <row r="44" spans="1:3" x14ac:dyDescent="0.3">
      <c r="A44" s="136" t="s">
        <v>138</v>
      </c>
      <c r="B44" s="33" t="s">
        <v>266</v>
      </c>
      <c r="C44" s="3" t="s">
        <v>35</v>
      </c>
    </row>
    <row r="45" spans="1:3" x14ac:dyDescent="0.3">
      <c r="A45" s="136" t="s">
        <v>141</v>
      </c>
      <c r="B45" s="3" t="s">
        <v>5</v>
      </c>
      <c r="C45" s="3" t="s">
        <v>260</v>
      </c>
    </row>
    <row r="46" spans="1:3" x14ac:dyDescent="0.3">
      <c r="A46" s="136" t="s">
        <v>142</v>
      </c>
      <c r="B46" s="3" t="s">
        <v>8</v>
      </c>
      <c r="C46" s="3" t="s">
        <v>218</v>
      </c>
    </row>
    <row r="47" spans="1:3" x14ac:dyDescent="0.3">
      <c r="A47" s="136" t="s">
        <v>143</v>
      </c>
      <c r="B47" s="3" t="s">
        <v>9</v>
      </c>
      <c r="C47" s="3" t="s">
        <v>219</v>
      </c>
    </row>
    <row r="48" spans="1:3" x14ac:dyDescent="0.3">
      <c r="A48" s="136" t="s">
        <v>144</v>
      </c>
      <c r="B48" s="3" t="s">
        <v>6</v>
      </c>
      <c r="C48" s="3" t="s">
        <v>220</v>
      </c>
    </row>
    <row r="49" spans="1:3" s="11" customFormat="1" x14ac:dyDescent="0.3">
      <c r="A49" s="133" t="s">
        <v>145</v>
      </c>
      <c r="B49" s="11" t="s">
        <v>7</v>
      </c>
      <c r="C49" s="11" t="s">
        <v>221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Nyitólap</vt:lpstr>
      <vt:lpstr>Bevétel</vt:lpstr>
      <vt:lpstr>Nyitott modell</vt:lpstr>
      <vt:lpstr>Modell példák</vt:lpstr>
      <vt:lpstr>Magyarázatok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Zsófi</dc:creator>
  <cp:lastModifiedBy>TIJ</cp:lastModifiedBy>
  <dcterms:created xsi:type="dcterms:W3CDTF">2016-05-03T09:27:00Z</dcterms:created>
  <dcterms:modified xsi:type="dcterms:W3CDTF">2016-06-09T16:33:41Z</dcterms:modified>
</cp:coreProperties>
</file>